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nzo\Downloads\"/>
    </mc:Choice>
  </mc:AlternateContent>
  <xr:revisionPtr revIDLastSave="0" documentId="13_ncr:1_{551C8F84-E495-4E61-A9CB-249E8B4B051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E.A. Garcons" sheetId="1" r:id="rId1"/>
    <sheet name="E.A. Filles" sheetId="2" r:id="rId2"/>
    <sheet name="Poussins" sheetId="3" r:id="rId3"/>
    <sheet name="Poussines" sheetId="4" r:id="rId4"/>
    <sheet name="Cotation EAF POF (2)" sheetId="13" r:id="rId5"/>
    <sheet name="Cotation EAM POM (2)" sheetId="12" r:id="rId6"/>
    <sheet name="Synthèse" sheetId="5" r:id="rId7"/>
    <sheet name="Feuil6" sheetId="11" r:id="rId8"/>
  </sheets>
  <definedNames>
    <definedName name="_xlnm._FilterDatabase" localSheetId="1" hidden="1">'E.A. Filles'!$B$6:$T$28</definedName>
    <definedName name="_xlnm._FilterDatabase" localSheetId="0" hidden="1">'E.A. Garcons'!$B$6:$Y$32</definedName>
    <definedName name="_xlnm._FilterDatabase" localSheetId="3" hidden="1">Poussines!$B$6:$T$35</definedName>
    <definedName name="_xlnm._FilterDatabase" localSheetId="2" hidden="1">Poussins!$B$6:$AM$28</definedName>
    <definedName name="_vit30" localSheetId="4">#REF!</definedName>
    <definedName name="_vit30" localSheetId="5">#REF!</definedName>
    <definedName name="_vit30">#REF!</definedName>
    <definedName name="bareme30m" localSheetId="4">#REF!</definedName>
    <definedName name="bareme30m" localSheetId="5">#REF!</definedName>
    <definedName name="bareme30m">#REF!</definedName>
    <definedName name="bareme30mh" localSheetId="4">#REF!</definedName>
    <definedName name="bareme30mh" localSheetId="5">#REF!</definedName>
    <definedName name="bareme30mh">#REF!</definedName>
    <definedName name="barememb" localSheetId="4">#REF!</definedName>
    <definedName name="barememb" localSheetId="5">#REF!</definedName>
    <definedName name="barememb">#REF!</definedName>
    <definedName name="baremetb" localSheetId="4">#REF!</definedName>
    <definedName name="baremetb" localSheetId="5">#REF!</definedName>
    <definedName name="baremetb">#REF!</definedName>
    <definedName name="haie30" localSheetId="4">#REF!</definedName>
    <definedName name="haie30" localSheetId="5">#REF!</definedName>
    <definedName name="haie30">#REF!</definedName>
    <definedName name="haie30ea" localSheetId="4">#REF!</definedName>
    <definedName name="haie30ea" localSheetId="5">#REF!</definedName>
    <definedName name="haie30ea">#REF!</definedName>
    <definedName name="hauteur" localSheetId="4">#REF!</definedName>
    <definedName name="hauteur" localSheetId="5">#REF!</definedName>
    <definedName name="hauteur">#REF!</definedName>
    <definedName name="medecine" localSheetId="4">#REF!</definedName>
    <definedName name="medecine" localSheetId="5">#REF!</definedName>
    <definedName name="medecine">#REF!</definedName>
    <definedName name="medecineea" localSheetId="4">#REF!</definedName>
    <definedName name="medecineea" localSheetId="5">#REF!</definedName>
    <definedName name="medecineea">#REF!</definedName>
    <definedName name="penta" localSheetId="4">#REF!</definedName>
    <definedName name="penta" localSheetId="5">#REF!</definedName>
    <definedName name="penta">#REF!</definedName>
    <definedName name="pentaea" localSheetId="4">#REF!</definedName>
    <definedName name="pentaea" localSheetId="5">#REF!</definedName>
    <definedName name="pentaea">#REF!</definedName>
    <definedName name="Tab" localSheetId="4">#REF!</definedName>
    <definedName name="Tab" localSheetId="5">#REF!</definedName>
    <definedName name="Tab">#REF!</definedName>
    <definedName name="vit30ea" localSheetId="4">#REF!</definedName>
    <definedName name="vit30ea" localSheetId="5">#REF!</definedName>
    <definedName name="vit30ea">#REF!</definedName>
    <definedName name="Z_00366103_94B9_4792_B195_286424247796_.wvu.FilterData" localSheetId="1" hidden="1">'E.A. Filles'!$B$4:$N$12</definedName>
    <definedName name="Z_00366103_94B9_4792_B195_286424247796_.wvu.FilterData" localSheetId="2" hidden="1">Poussins!$B$7:$E$28</definedName>
    <definedName name="Z_006E0C37_BDC3_421F_8C39_D160CFD5377B_.wvu.FilterData" localSheetId="1" hidden="1">'E.A. Filles'!$B$4:$N$12</definedName>
    <definedName name="Z_006E0C37_BDC3_421F_8C39_D160CFD5377B_.wvu.FilterData" localSheetId="0" hidden="1">'E.A. Garcons'!$B$4:$N$19</definedName>
    <definedName name="Z_006E0C37_BDC3_421F_8C39_D160CFD5377B_.wvu.FilterData" localSheetId="3" hidden="1">Poussines!$E$6:$E$6</definedName>
    <definedName name="Z_006E0C37_BDC3_421F_8C39_D160CFD5377B_.wvu.FilterData" localSheetId="2" hidden="1">Poussins!$B$7:$E$28</definedName>
    <definedName name="Z_006E0C37_BDC3_421F_8C39_D160CFD5377B_.wvu.PrintArea" localSheetId="1" hidden="1">'E.A. Filles'!$B$1:$P$28</definedName>
    <definedName name="Z_006E0C37_BDC3_421F_8C39_D160CFD5377B_.wvu.PrintArea" localSheetId="0" hidden="1">'E.A. Garcons'!$B$1:$P$32</definedName>
    <definedName name="Z_006E0C37_BDC3_421F_8C39_D160CFD5377B_.wvu.PrintArea" localSheetId="3" hidden="1">Poussines!$B$1:$P$31</definedName>
    <definedName name="Z_006E0C37_BDC3_421F_8C39_D160CFD5377B_.wvu.PrintArea" localSheetId="2" hidden="1">Poussins!$B$1:$P$28</definedName>
    <definedName name="Z_01A33C4E_3CE8_4301_8788_2352B8241709_.wvu.FilterData" localSheetId="1" hidden="1">'E.A. Filles'!$B$4:$N$12</definedName>
    <definedName name="Z_01A33C4E_3CE8_4301_8788_2352B8241709_.wvu.FilterData" localSheetId="3" hidden="1">Poussines!$E$6:$E$6</definedName>
    <definedName name="Z_02F39752_0F98_4320_8DA5_C7FEC2A12D2A_.wvu.FilterData" localSheetId="1" hidden="1">'E.A. Filles'!$B$4:$N$12</definedName>
    <definedName name="Z_02F39752_0F98_4320_8DA5_C7FEC2A12D2A_.wvu.FilterData" localSheetId="0" hidden="1">'E.A. Garcons'!$B$4:$N$19</definedName>
    <definedName name="Z_02F39752_0F98_4320_8DA5_C7FEC2A12D2A_.wvu.FilterData" localSheetId="3" hidden="1">Poussines!$B$4:$N$6</definedName>
    <definedName name="Z_02F39752_0F98_4320_8DA5_C7FEC2A12D2A_.wvu.FilterData" localSheetId="2" hidden="1">Poussins!$B$4:$N$28</definedName>
    <definedName name="Z_04001C3D_5171_480E_93C5_9A58082270BC_.wvu.FilterData" localSheetId="0" hidden="1">'E.A. Garcons'!$B$4:$N$19</definedName>
    <definedName name="Z_04001C3D_5171_480E_93C5_9A58082270BC_.wvu.FilterData" localSheetId="2" hidden="1">Poussins!$B$4:$N$28</definedName>
    <definedName name="Z_06D5C71B_FC0A_4595_B0D0_AF65BADDF3E5_.wvu.FilterData" localSheetId="1" hidden="1">'E.A. Filles'!$B$4:$N$12</definedName>
    <definedName name="Z_06D5C71B_FC0A_4595_B0D0_AF65BADDF3E5_.wvu.FilterData" localSheetId="3" hidden="1">Poussines!$E$6:$E$6</definedName>
    <definedName name="Z_0A25A0CA_4035_4FF8_81CF_5E796363C3C7_.wvu.FilterData" localSheetId="0" hidden="1">'E.A. Garcons'!$B$4:$N$19</definedName>
    <definedName name="Z_0AA8F2CA_D769_4B97_8C9E_C64DDE3DEC90_.wvu.FilterData" localSheetId="1" hidden="1">'E.A. Filles'!$B$4:$N$12</definedName>
    <definedName name="Z_0AA8F2CA_D769_4B97_8C9E_C64DDE3DEC90_.wvu.FilterData" localSheetId="0" hidden="1">'E.A. Garcons'!$B$4:$N$19</definedName>
    <definedName name="Z_0AA8F2CA_D769_4B97_8C9E_C64DDE3DEC90_.wvu.FilterData" localSheetId="3" hidden="1">Poussines!$B$4:$N$6</definedName>
    <definedName name="Z_0B163525_8D37_454B_82A3_A11DAD049083_.wvu.FilterData" localSheetId="3" hidden="1">Poussines!$E$6:$E$6</definedName>
    <definedName name="Z_0BE0EA89_AEBA_45EE_9E6F_0D178ABA3AA0_.wvu.FilterData" localSheetId="1" hidden="1">'E.A. Filles'!$B$4:$N$12</definedName>
    <definedName name="Z_0BE0EA89_AEBA_45EE_9E6F_0D178ABA3AA0_.wvu.FilterData" localSheetId="3" hidden="1">Poussines!$E$6:$E$6</definedName>
    <definedName name="Z_0DECCF56_B33C_4788_9312_71126189E0B5_.wvu.FilterData" localSheetId="1" hidden="1">'E.A. Filles'!$B$4:$N$12</definedName>
    <definedName name="Z_1C6AF1CD_5FE7_4A6A_A4FC_45459124E4C0_.wvu.FilterData" localSheetId="0" hidden="1">'E.A. Garcons'!$B$4:$N$19</definedName>
    <definedName name="Z_1C6AF1CD_5FE7_4A6A_A4FC_45459124E4C0_.wvu.FilterData" localSheetId="2" hidden="1">Poussins!$B$4:$N$28</definedName>
    <definedName name="Z_218EBD44_3FE4_40C1_B568_347C424D5FCD_.wvu.FilterData" localSheetId="2" hidden="1">Poussins!$B$4:$N$28</definedName>
    <definedName name="Z_2231247A_D5A3_45FB_8D97_7F0C2C410FA1_.wvu.FilterData" localSheetId="1" hidden="1">'E.A. Filles'!$B$4:$N$12</definedName>
    <definedName name="Z_2231247A_D5A3_45FB_8D97_7F0C2C410FA1_.wvu.FilterData" localSheetId="0" hidden="1">'E.A. Garcons'!$B$4:$N$19</definedName>
    <definedName name="Z_22487410_301C_4E4A_9816_4DE97662E65A_.wvu.FilterData" localSheetId="1" hidden="1">'E.A. Filles'!$B$4:$N$12</definedName>
    <definedName name="Z_27B32402_7884_448B_82C1_C29A9429C5EE_.wvu.FilterData" localSheetId="3" hidden="1">Poussines!$E$6:$E$6</definedName>
    <definedName name="Z_27B32402_7884_448B_82C1_C29A9429C5EE_.wvu.FilterData" localSheetId="2" hidden="1">Poussins!$B$4:$N$28</definedName>
    <definedName name="Z_2B78D9DC_06F8_4E5E_AFB4_2943E81B7759_.wvu.FilterData" localSheetId="0" hidden="1">'E.A. Garcons'!$B$4:$N$19</definedName>
    <definedName name="Z_2B78D9DC_06F8_4E5E_AFB4_2943E81B7759_.wvu.FilterData" localSheetId="2" hidden="1">Poussins!$B$4:$N$28</definedName>
    <definedName name="Z_2BE97627_1EF5_40E4_B0B1_DB56235B6E86_.wvu.FilterData" localSheetId="1" hidden="1">'E.A. Filles'!$B$4:$N$12</definedName>
    <definedName name="Z_2BE97627_1EF5_40E4_B0B1_DB56235B6E86_.wvu.FilterData" localSheetId="0" hidden="1">'E.A. Garcons'!$B$4:$N$19</definedName>
    <definedName name="Z_2E541744_6096_4029_B993_29BD356A0495_.wvu.FilterData" localSheetId="1" hidden="1">'E.A. Filles'!$B$4:$N$12</definedName>
    <definedName name="Z_2E541744_6096_4029_B993_29BD356A0495_.wvu.FilterData" localSheetId="0" hidden="1">'E.A. Garcons'!$B$4:$N$19</definedName>
    <definedName name="Z_2E541744_6096_4029_B993_29BD356A0495_.wvu.FilterData" localSheetId="2" hidden="1">Poussins!$B$4:$N$28</definedName>
    <definedName name="Z_371CFC82_3FDE_4CC4_9392_5C11BBA07B8C_.wvu.FilterData" localSheetId="0" hidden="1">'E.A. Garcons'!$B$4:$N$19</definedName>
    <definedName name="Z_371CFC82_3FDE_4CC4_9392_5C11BBA07B8C_.wvu.FilterData" localSheetId="2" hidden="1">Poussins!$B$4:$N$28</definedName>
    <definedName name="Z_3A473328_A865_4DC0_9EBE_BE0EF589831B_.wvu.FilterData" localSheetId="3" hidden="1">Poussines!$E$6:$E$6</definedName>
    <definedName name="Z_3C25A65D_DE11_4639_B878_B27173067A30_.wvu.FilterData" localSheetId="0" hidden="1">'E.A. Garcons'!$B$4:$N$19</definedName>
    <definedName name="Z_3C25A65D_DE11_4639_B878_B27173067A30_.wvu.FilterData" localSheetId="3" hidden="1">Poussines!$E$6:$E$6</definedName>
    <definedName name="Z_3C25A65D_DE11_4639_B878_B27173067A30_.wvu.FilterData" localSheetId="2" hidden="1">Poussins!$B$7:$E$28</definedName>
    <definedName name="Z_40B7B146_CFDA_49B9_9FD7_9C919901DF22_.wvu.FilterData" localSheetId="1" hidden="1">'E.A. Filles'!$B$4:$N$12</definedName>
    <definedName name="Z_40B7B146_CFDA_49B9_9FD7_9C919901DF22_.wvu.FilterData" localSheetId="0" hidden="1">'E.A. Garcons'!$B$4:$N$19</definedName>
    <definedName name="Z_41487DD6_1D34_4307_BCB2_32C0B5F18B1A_.wvu.FilterData" localSheetId="1" hidden="1">'E.A. Filles'!$B$4:$N$12</definedName>
    <definedName name="Z_41487DD6_1D34_4307_BCB2_32C0B5F18B1A_.wvu.FilterData" localSheetId="0" hidden="1">'E.A. Garcons'!$B$4:$N$19</definedName>
    <definedName name="Z_41487DD6_1D34_4307_BCB2_32C0B5F18B1A_.wvu.FilterData" localSheetId="3" hidden="1">Poussines!$E$6:$E$6</definedName>
    <definedName name="Z_41487DD6_1D34_4307_BCB2_32C0B5F18B1A_.wvu.FilterData" localSheetId="2" hidden="1">Poussins!$B$7:$E$28</definedName>
    <definedName name="Z_41487DD6_1D34_4307_BCB2_32C0B5F18B1A_.wvu.PrintArea" localSheetId="1" hidden="1">'E.A. Filles'!$B$1:$P$28</definedName>
    <definedName name="Z_41487DD6_1D34_4307_BCB2_32C0B5F18B1A_.wvu.PrintArea" localSheetId="0" hidden="1">'E.A. Garcons'!$B$1:$P$32</definedName>
    <definedName name="Z_41487DD6_1D34_4307_BCB2_32C0B5F18B1A_.wvu.PrintArea" localSheetId="3" hidden="1">Poussines!$B$1:$P$31</definedName>
    <definedName name="Z_41487DD6_1D34_4307_BCB2_32C0B5F18B1A_.wvu.PrintArea" localSheetId="2" hidden="1">Poussins!$B$1:$P$28</definedName>
    <definedName name="Z_438DD9E0_738B_4C24_96E4_CB7D0134305E_.wvu.FilterData" localSheetId="0" hidden="1">'E.A. Garcons'!$B$4:$N$19</definedName>
    <definedName name="Z_467D45EF_DD1C_439E_8670_6B5FAF1C7141_.wvu.FilterData" localSheetId="0" hidden="1">'E.A. Garcons'!$B$4:$N$19</definedName>
    <definedName name="Z_47A8574E_655F_46AD_8BB0_25E3A9C870DE_.wvu.FilterData" localSheetId="0" hidden="1">'E.A. Garcons'!$B$4:$N$19</definedName>
    <definedName name="Z_47A8574E_655F_46AD_8BB0_25E3A9C870DE_.wvu.FilterData" localSheetId="2" hidden="1">Poussins!$B$4:$N$28</definedName>
    <definedName name="Z_4CDF0E1A_FDC9_4BC1_887B_F7CEF0799FB1_.wvu.FilterData" localSheetId="3" hidden="1">Poussines!$E$6:$E$6</definedName>
    <definedName name="Z_4E589F23_E0A8_4651_B0C8_A002BA75AF9F_.wvu.FilterData" localSheetId="0" hidden="1">'E.A. Garcons'!$B$4:$N$19</definedName>
    <definedName name="Z_4E589F23_E0A8_4651_B0C8_A002BA75AF9F_.wvu.FilterData" localSheetId="2" hidden="1">Poussins!$B$7:$E$28</definedName>
    <definedName name="Z_5819A7A4_9F47_4FCF_BFCE_F58C5568C449_.wvu.FilterData" localSheetId="1" hidden="1">'E.A. Filles'!$B$4:$N$12</definedName>
    <definedName name="Z_5819A7A4_9F47_4FCF_BFCE_F58C5568C449_.wvu.FilterData" localSheetId="0" hidden="1">'E.A. Garcons'!$B$4:$N$19</definedName>
    <definedName name="Z_5819A7A4_9F47_4FCF_BFCE_F58C5568C449_.wvu.FilterData" localSheetId="3" hidden="1">Poussines!$E$6:$E$6</definedName>
    <definedName name="Z_5819A7A4_9F47_4FCF_BFCE_F58C5568C449_.wvu.FilterData" localSheetId="2" hidden="1">Poussins!$B$7:$E$28</definedName>
    <definedName name="Z_5819A7A4_9F47_4FCF_BFCE_F58C5568C449_.wvu.PrintArea" localSheetId="1" hidden="1">'E.A. Filles'!$B$1:$P$27</definedName>
    <definedName name="Z_5B0CCED1_CAD2_42FC_AF47_2B48914F098A_.wvu.FilterData" localSheetId="3" hidden="1">Poussines!$B$4:$N$6</definedName>
    <definedName name="Z_6085BB4A_9976_4853_9181_06DDE7EEEDA4_.wvu.FilterData" localSheetId="1" hidden="1">'E.A. Filles'!$B$4:$N$12</definedName>
    <definedName name="Z_6085BB4A_9976_4853_9181_06DDE7EEEDA4_.wvu.FilterData" localSheetId="0" hidden="1">'E.A. Garcons'!$B$4:$N$19</definedName>
    <definedName name="Z_6085BB4A_9976_4853_9181_06DDE7EEEDA4_.wvu.FilterData" localSheetId="3" hidden="1">Poussines!$B$4:$N$6</definedName>
    <definedName name="Z_613B1E4E_3717_4EE5_9878_3D38673743D0_.wvu.FilterData" localSheetId="1" hidden="1">'E.A. Filles'!$B$4:$N$12</definedName>
    <definedName name="Z_613B1E4E_3717_4EE5_9878_3D38673743D0_.wvu.FilterData" localSheetId="0" hidden="1">'E.A. Garcons'!$B$4:$N$19</definedName>
    <definedName name="Z_613B1E4E_3717_4EE5_9878_3D38673743D0_.wvu.FilterData" localSheetId="3" hidden="1">Poussines!$B$4:$N$6</definedName>
    <definedName name="Z_619F401E_904F_4EAB_B747_152AAC531745_.wvu.FilterData" localSheetId="1" hidden="1">'E.A. Filles'!$B$4:$N$12</definedName>
    <definedName name="Z_619F401E_904F_4EAB_B747_152AAC531745_.wvu.FilterData" localSheetId="0" hidden="1">'E.A. Garcons'!$B$4:$N$19</definedName>
    <definedName name="Z_619F401E_904F_4EAB_B747_152AAC531745_.wvu.FilterData" localSheetId="3" hidden="1">Poussines!$B$4:$N$6</definedName>
    <definedName name="Z_620998A9_5925_4B64_8438_9DCE3DC108C8_.wvu.FilterData" localSheetId="0" hidden="1">'E.A. Garcons'!$B$4:$N$19</definedName>
    <definedName name="Z_69D5B8EE_9497_4C12_AE92_362BC75FF61E_.wvu.FilterData" localSheetId="0" hidden="1">'E.A. Garcons'!$B$4:$N$19</definedName>
    <definedName name="Z_69D5B8EE_9497_4C12_AE92_362BC75FF61E_.wvu.FilterData" localSheetId="2" hidden="1">Poussins!$B$7:$E$28</definedName>
    <definedName name="Z_6A36DC88_0E5C_4655_BAA6_6B2DB4579234_.wvu.FilterData" localSheetId="2" hidden="1">Poussins!$B$4:$N$28</definedName>
    <definedName name="Z_6B4D5377_8463_43BE_B792_841886ECC699_.wvu.FilterData" localSheetId="0" hidden="1">'E.A. Garcons'!$B$4:$N$19</definedName>
    <definedName name="Z_6B4D5377_8463_43BE_B792_841886ECC699_.wvu.FilterData" localSheetId="2" hidden="1">Poussins!$B$4:$N$28</definedName>
    <definedName name="Z_711F3739_BCFC_4360_A542_8E27970E13AF_.wvu.FilterData" localSheetId="1" hidden="1">'E.A. Filles'!$B$4:$N$12</definedName>
    <definedName name="Z_711F3739_BCFC_4360_A542_8E27970E13AF_.wvu.FilterData" localSheetId="0" hidden="1">'E.A. Garcons'!$B$4:$N$19</definedName>
    <definedName name="Z_71E1CC69_45D7_4A51_B26D_15012D08E2F6_.wvu.FilterData" localSheetId="0" hidden="1">'E.A. Garcons'!$B$4:$N$19</definedName>
    <definedName name="Z_71E1CC69_45D7_4A51_B26D_15012D08E2F6_.wvu.FilterData" localSheetId="2" hidden="1">Poussins!$B$7:$E$28</definedName>
    <definedName name="Z_73AEB441_D820_4338_BD1B_806DAEE39903_.wvu.FilterData" localSheetId="0" hidden="1">'E.A. Garcons'!$B$4:$N$19</definedName>
    <definedName name="Z_751261C0_8BAC_4A4D_9734_4D57568BFE1C_.wvu.FilterData" localSheetId="1" hidden="1">'E.A. Filles'!$B$4:$N$12</definedName>
    <definedName name="Z_75DF05CF_F750_447F_80B8_81B31FAF54AD_.wvu.FilterData" localSheetId="1" hidden="1">'E.A. Filles'!$B$4:$N$12</definedName>
    <definedName name="Z_75DF05CF_F750_447F_80B8_81B31FAF54AD_.wvu.FilterData" localSheetId="0" hidden="1">'E.A. Garcons'!$B$4:$N$19</definedName>
    <definedName name="Z_765B9E5F_32A1_4D99_B445_7F85C6B9BB25_.wvu.FilterData" localSheetId="1" hidden="1">'E.A. Filles'!$B$4:$N$12</definedName>
    <definedName name="Z_765B9E5F_32A1_4D99_B445_7F85C6B9BB25_.wvu.FilterData" localSheetId="2" hidden="1">Poussins!$B$4:$N$28</definedName>
    <definedName name="Z_783A3A89_18E8_4D0F_AC7C_6ABE2F31F4ED_.wvu.FilterData" localSheetId="1" hidden="1">'E.A. Filles'!$B$4:$N$12</definedName>
    <definedName name="Z_783A3A89_18E8_4D0F_AC7C_6ABE2F31F4ED_.wvu.FilterData" localSheetId="3" hidden="1">Poussines!$E$6:$E$6</definedName>
    <definedName name="Z_783A3A89_18E8_4D0F_AC7C_6ABE2F31F4ED_.wvu.FilterData" localSheetId="2" hidden="1">Poussins!$B$7:$E$28</definedName>
    <definedName name="Z_7DB0C758_DCC8_4E7E_A33D_FF05AE0F59D6_.wvu.FilterData" localSheetId="0" hidden="1">'E.A. Garcons'!$B$4:$N$19</definedName>
    <definedName name="Z_7DB0C758_DCC8_4E7E_A33D_FF05AE0F59D6_.wvu.FilterData" localSheetId="2" hidden="1">Poussins!$B$7:$E$28</definedName>
    <definedName name="Z_83314471_1E3E_4828_856A_52E753172E75_.wvu.FilterData" localSheetId="0" hidden="1">'E.A. Garcons'!$B$4:$N$19</definedName>
    <definedName name="Z_83314471_1E3E_4828_856A_52E753172E75_.wvu.FilterData" localSheetId="2" hidden="1">Poussins!$B$7:$E$28</definedName>
    <definedName name="Z_8430BFDD_9456_44E2_B7A1_EB8800DD1275_.wvu.FilterData" localSheetId="0" hidden="1">'E.A. Garcons'!$B$4:$N$19</definedName>
    <definedName name="Z_8430BFDD_9456_44E2_B7A1_EB8800DD1275_.wvu.FilterData" localSheetId="2" hidden="1">Poussins!$B$4:$N$28</definedName>
    <definedName name="Z_898EF972_0843_4B37_B0C6_73DD360EEE97_.wvu.FilterData" localSheetId="0" hidden="1">'E.A. Garcons'!$B$4:$N$19</definedName>
    <definedName name="Z_898EF972_0843_4B37_B0C6_73DD360EEE97_.wvu.FilterData" localSheetId="2" hidden="1">Poussins!$B$7:$E$28</definedName>
    <definedName name="Z_89D9EAF3_1868_4557_80EF_EE0999972F0A_.wvu.FilterData" localSheetId="3" hidden="1">Poussines!$B$4:$N$6</definedName>
    <definedName name="Z_8B34A1D2_B0DC_4D61_82CC_D4817D5CEC8C_.wvu.FilterData" localSheetId="2" hidden="1">Poussins!$B$7:$E$28</definedName>
    <definedName name="Z_8B70E434_5A0C_4FF3_8970_5BDBECCF4F89_.wvu.FilterData" localSheetId="2" hidden="1">Poussins!$B$4:$N$28</definedName>
    <definedName name="Z_8C3F5E65_529C_4FCE_9387_B2AE31B00586_.wvu.FilterData" localSheetId="2" hidden="1">Poussins!$B$7:$E$28</definedName>
    <definedName name="Z_8CDAD2AF_7FF0_471A_90D5_9AFDB35772DB_.wvu.FilterData" localSheetId="1" hidden="1">'E.A. Filles'!$B$4:$N$12</definedName>
    <definedName name="Z_8CDAD2AF_7FF0_471A_90D5_9AFDB35772DB_.wvu.FilterData" localSheetId="3" hidden="1">Poussines!$B$4:$N$6</definedName>
    <definedName name="Z_8D8D7BE5_BD83_4CF2_9A67_2FCAE7E8C5C8_.wvu.FilterData" localSheetId="1" hidden="1">'E.A. Filles'!$B$4:$N$12</definedName>
    <definedName name="Z_8D8D7BE5_BD83_4CF2_9A67_2FCAE7E8C5C8_.wvu.FilterData" localSheetId="0" hidden="1">'E.A. Garcons'!$B$4:$N$19</definedName>
    <definedName name="Z_8D8D7BE5_BD83_4CF2_9A67_2FCAE7E8C5C8_.wvu.FilterData" localSheetId="3" hidden="1">Poussines!$E$6:$E$6</definedName>
    <definedName name="Z_8D8D7BE5_BD83_4CF2_9A67_2FCAE7E8C5C8_.wvu.FilterData" localSheetId="2" hidden="1">Poussins!$B$7:$E$28</definedName>
    <definedName name="Z_8DCAEECA_3A61_4C63_9FB2_2D4035A5DEE5_.wvu.FilterData" localSheetId="2" hidden="1">Poussins!$B$4:$N$28</definedName>
    <definedName name="Z_94BB5612_70B5_44F6_9D0C_013A2C4E6012_.wvu.FilterData" localSheetId="1" hidden="1">'E.A. Filles'!$B$4:$N$12</definedName>
    <definedName name="Z_94BB5612_70B5_44F6_9D0C_013A2C4E6012_.wvu.FilterData" localSheetId="0" hidden="1">'E.A. Garcons'!$B$4:$N$19</definedName>
    <definedName name="Z_94BB5612_70B5_44F6_9D0C_013A2C4E6012_.wvu.FilterData" localSheetId="3" hidden="1">Poussines!$E$6:$E$6</definedName>
    <definedName name="Z_94BB5612_70B5_44F6_9D0C_013A2C4E6012_.wvu.FilterData" localSheetId="2" hidden="1">Poussins!$B$7:$E$28</definedName>
    <definedName name="Z_94BB5612_70B5_44F6_9D0C_013A2C4E6012_.wvu.PrintArea" localSheetId="1" hidden="1">'E.A. Filles'!$B$1:$P$24</definedName>
    <definedName name="Z_94BB5612_70B5_44F6_9D0C_013A2C4E6012_.wvu.PrintArea" localSheetId="0" hidden="1">'E.A. Garcons'!$B$1:$P$32</definedName>
    <definedName name="Z_94BB5612_70B5_44F6_9D0C_013A2C4E6012_.wvu.PrintArea" localSheetId="3" hidden="1">Poussines!$B$1:$P$6</definedName>
    <definedName name="Z_94BB5612_70B5_44F6_9D0C_013A2C4E6012_.wvu.PrintArea" localSheetId="2" hidden="1">Poussins!$B$1:$P$28</definedName>
    <definedName name="Z_98BC8A2D_D36A_49D1_8C47_EAAFFD1ECE29_.wvu.FilterData" localSheetId="0" hidden="1">'E.A. Garcons'!$B$4:$N$19</definedName>
    <definedName name="Z_98BC8A2D_D36A_49D1_8C47_EAAFFD1ECE29_.wvu.FilterData" localSheetId="2" hidden="1">Poussins!$B$4:$N$28</definedName>
    <definedName name="Z_9BE22DA9_A2B2_4D9A_AEBA_6CDA17529CC2_.wvu.FilterData" localSheetId="0" hidden="1">'E.A. Garcons'!$B$4:$N$19</definedName>
    <definedName name="Z_9BE22DA9_A2B2_4D9A_AEBA_6CDA17529CC2_.wvu.FilterData" localSheetId="2" hidden="1">Poussins!$B$4:$N$28</definedName>
    <definedName name="Z_9DE81DD1_523B_43ED_8111_955F7B3FBD1D_.wvu.FilterData" localSheetId="1" hidden="1">'E.A. Filles'!$B$4:$N$12</definedName>
    <definedName name="Z_9DE81DD1_523B_43ED_8111_955F7B3FBD1D_.wvu.FilterData" localSheetId="3" hidden="1">Poussines!$B$4:$N$6</definedName>
    <definedName name="Z_9FD37F1D_819A_405C_B0EE_4801B5577672_.wvu.FilterData" localSheetId="1" hidden="1">'E.A. Filles'!$B$4:$N$12</definedName>
    <definedName name="Z_9FD37F1D_819A_405C_B0EE_4801B5577672_.wvu.FilterData" localSheetId="0" hidden="1">'E.A. Garcons'!$B$4:$N$19</definedName>
    <definedName name="Z_9FD37F1D_819A_405C_B0EE_4801B5577672_.wvu.FilterData" localSheetId="2" hidden="1">Poussins!$B$4:$N$28</definedName>
    <definedName name="Z_A5EC6CA3_A7BA_43D4_BBE9_A043651A99AA_.wvu.FilterData" localSheetId="1" hidden="1">'E.A. Filles'!$B$4:$N$12</definedName>
    <definedName name="Z_A5EC6CA3_A7BA_43D4_BBE9_A043651A99AA_.wvu.FilterData" localSheetId="0" hidden="1">'E.A. Garcons'!$B$4:$N$19</definedName>
    <definedName name="Z_A5EC6CA3_A7BA_43D4_BBE9_A043651A99AA_.wvu.FilterData" localSheetId="3" hidden="1">Poussines!$B$4:$N$6</definedName>
    <definedName name="Z_A92E7EF8_E18D_4590_8946_205D777C18EE_.wvu.FilterData" localSheetId="3" hidden="1">Poussines!$B$4:$N$6</definedName>
    <definedName name="Z_AA7E50F1_D36B_4BF3_8ECA_4FA1C3EEADBA_.wvu.FilterData" localSheetId="1" hidden="1">'E.A. Filles'!$B$4:$N$12</definedName>
    <definedName name="Z_AA7E50F1_D36B_4BF3_8ECA_4FA1C3EEADBA_.wvu.FilterData" localSheetId="2" hidden="1">Poussins!$B$4:$N$28</definedName>
    <definedName name="Z_AE0C10B8_61D8_4B90_9331_0C5E4F21DD6F_.wvu.FilterData" localSheetId="0" hidden="1">'E.A. Garcons'!$B$4:$N$19</definedName>
    <definedName name="Z_AE0C10B8_61D8_4B90_9331_0C5E4F21DD6F_.wvu.FilterData" localSheetId="3" hidden="1">Poussines!$B$4:$N$6</definedName>
    <definedName name="Z_AE0C10B8_61D8_4B90_9331_0C5E4F21DD6F_.wvu.FilterData" localSheetId="2" hidden="1">Poussins!$B$4:$N$28</definedName>
    <definedName name="Z_AFEC30BB_DC84_4807_B200_B7A013755CAA_.wvu.FilterData" localSheetId="2" hidden="1">Poussins!$B$7:$E$28</definedName>
    <definedName name="Z_B374AB98_4F50_4E76_8525_1A7725F053AE_.wvu.FilterData" localSheetId="0" hidden="1">'E.A. Garcons'!$B$4:$N$19</definedName>
    <definedName name="Z_B374AB98_4F50_4E76_8525_1A7725F053AE_.wvu.FilterData" localSheetId="2" hidden="1">Poussins!$B$4:$N$28</definedName>
    <definedName name="Z_B5DF9975_0DEC_4F40_A734_928F1CE45D18_.wvu.FilterData" localSheetId="1" hidden="1">'E.A. Filles'!$B$4:$N$12</definedName>
    <definedName name="Z_B5DF9975_0DEC_4F40_A734_928F1CE45D18_.wvu.FilterData" localSheetId="3" hidden="1">Poussines!$E$6:$E$6</definedName>
    <definedName name="Z_B74DBFB1_6A90_4715_B93D_5E6BF8BB2765_.wvu.FilterData" localSheetId="3" hidden="1">Poussines!$E$6:$E$6</definedName>
    <definedName name="Z_B8F52DC0_D61C_479D_8872_250E0C757624_.wvu.FilterData" localSheetId="2" hidden="1">Poussins!$B$7:$E$28</definedName>
    <definedName name="Z_BE1B0F83_EB5E_4F07_82AE_2507D6C2E6F4_.wvu.FilterData" localSheetId="0" hidden="1">'E.A. Garcons'!$B$4:$N$19</definedName>
    <definedName name="Z_C02F12F5_11FF_4A0E_BDA6_4E507F2DFE13_.wvu.FilterData" localSheetId="1" hidden="1">'E.A. Filles'!$B$4:$N$12</definedName>
    <definedName name="Z_C02F12F5_11FF_4A0E_BDA6_4E507F2DFE13_.wvu.FilterData" localSheetId="3" hidden="1">Poussines!$E$6:$E$6</definedName>
    <definedName name="Z_C5289FBF_7833_4305_8C19_CA278F0BE654_.wvu.FilterData" localSheetId="2" hidden="1">Poussins!$B$7:$E$28</definedName>
    <definedName name="Z_C5BC5B2B_A031_481C_BBB9_B29393EC0452_.wvu.FilterData" localSheetId="0" hidden="1">'E.A. Garcons'!$B$4:$N$19</definedName>
    <definedName name="Z_C5BC5B2B_A031_481C_BBB9_B29393EC0452_.wvu.FilterData" localSheetId="2" hidden="1">Poussins!$B$7:$E$28</definedName>
    <definedName name="Z_CAD3852B_AAD3_45B8_807A_4D8FC3C18CF2_.wvu.FilterData" localSheetId="0" hidden="1">'E.A. Garcons'!$B$4:$N$19</definedName>
    <definedName name="Z_CD1287F3_FDAF_4523_8DB1_BD5DAD3375BE_.wvu.FilterData" localSheetId="1" hidden="1">'E.A. Filles'!$B$4:$N$12</definedName>
    <definedName name="Z_D112CF2A_27E8_4B86_88DF_8E7295C998C9_.wvu.FilterData" localSheetId="0" hidden="1">'E.A. Garcons'!$B$4:$N$19</definedName>
    <definedName name="Z_D50B9C01_9CA6_4CA9_8DA5_2FB84B59D3AB_.wvu.FilterData" localSheetId="0" hidden="1">'E.A. Garcons'!$B$4:$N$19</definedName>
    <definedName name="Z_D50B9C01_9CA6_4CA9_8DA5_2FB84B59D3AB_.wvu.FilterData" localSheetId="2" hidden="1">Poussins!$B$4:$N$28</definedName>
    <definedName name="Z_D7BC77C8_78E0_4437_9A89_92B6FB62C4D7_.wvu.FilterData" localSheetId="1" hidden="1">'E.A. Filles'!$B$4:$N$12</definedName>
    <definedName name="Z_DA4E3554_A103_496C_8521_E9AECC35A786_.wvu.FilterData" localSheetId="0" hidden="1">'E.A. Garcons'!$B$4:$N$19</definedName>
    <definedName name="Z_DA4E3554_A103_496C_8521_E9AECC35A786_.wvu.FilterData" localSheetId="3" hidden="1">Poussines!$B$4:$N$6</definedName>
    <definedName name="Z_DC7D2A50_9C13_41DC_B268_5A9599DBE8BD_.wvu.FilterData" localSheetId="1" hidden="1">'E.A. Filles'!$B$4:$N$12</definedName>
    <definedName name="Z_DC7D2A50_9C13_41DC_B268_5A9599DBE8BD_.wvu.FilterData" localSheetId="0" hidden="1">'E.A. Garcons'!$B$4:$N$19</definedName>
    <definedName name="Z_DC7D2A50_9C13_41DC_B268_5A9599DBE8BD_.wvu.FilterData" localSheetId="3" hidden="1">Poussines!$B$4:$N$6</definedName>
    <definedName name="Z_DC7D2A50_9C13_41DC_B268_5A9599DBE8BD_.wvu.FilterData" localSheetId="2" hidden="1">Poussins!$B$4:$N$28</definedName>
    <definedName name="Z_DF112E7C_416D_428E_8417_1D2422A554EE_.wvu.FilterData" localSheetId="1" hidden="1">'E.A. Filles'!$B$4:$N$12</definedName>
    <definedName name="Z_DF112E7C_416D_428E_8417_1D2422A554EE_.wvu.FilterData" localSheetId="3" hidden="1">Poussines!$B$4:$N$6</definedName>
    <definedName name="Z_E2A652EF_E28A_475F_8F00_C67D1D7CD379_.wvu.FilterData" localSheetId="0" hidden="1">'E.A. Garcons'!$B$4:$N$19</definedName>
    <definedName name="Z_E2A652EF_E28A_475F_8F00_C67D1D7CD379_.wvu.FilterData" localSheetId="2" hidden="1">Poussins!$B$4:$N$28</definedName>
    <definedName name="Z_E6523AE0_2C23_4334_817E_262DA244C6D6_.wvu.FilterData" localSheetId="0" hidden="1">'E.A. Garcons'!$B$4:$N$19</definedName>
    <definedName name="Z_E858EAA2_F83A_49C3_BDFF_AD393DE9BC91_.wvu.FilterData" localSheetId="3" hidden="1">Poussines!$B$4:$N$6</definedName>
    <definedName name="Z_E85A7586_FABE_4A66_A187_8B02829CCF5C_.wvu.FilterData" localSheetId="0" hidden="1">'E.A. Garcons'!$B$4:$N$19</definedName>
    <definedName name="Z_E85A7586_FABE_4A66_A187_8B02829CCF5C_.wvu.FilterData" localSheetId="2" hidden="1">Poussins!$B$7:$E$28</definedName>
    <definedName name="Z_EA542EC0_7296_4DD9_A36E_B0FED30974D5_.wvu.FilterData" localSheetId="1" hidden="1">'E.A. Filles'!$B$4:$N$12</definedName>
    <definedName name="Z_EA88F888_0CA5_401F_8148_EDBA4BEC3CA2_.wvu.FilterData" localSheetId="1" hidden="1">'E.A. Filles'!$B$4:$N$12</definedName>
    <definedName name="Z_F1594B3F_3482_46E6_8B74_860EA8742DFD_.wvu.FilterData" localSheetId="2" hidden="1">Poussins!$B$4:$N$28</definedName>
    <definedName name="Z_F1BBC9C0_D961_4AA4_9754_DF0387A0630D_.wvu.FilterData" localSheetId="1" hidden="1">'E.A. Filles'!$B$4:$N$12</definedName>
    <definedName name="Z_F1BBC9C0_D961_4AA4_9754_DF0387A0630D_.wvu.FilterData" localSheetId="3" hidden="1">Poussines!$E$6:$E$6</definedName>
    <definedName name="Z_F2139600_C33A_408C_AF30_494B74E75DE8_.wvu.FilterData" localSheetId="0" hidden="1">'E.A. Garcons'!$B$4:$N$19</definedName>
    <definedName name="Z_F2139600_C33A_408C_AF30_494B74E75DE8_.wvu.FilterData" localSheetId="2" hidden="1">Poussins!$B$4:$N$28</definedName>
    <definedName name="Z_F4B523CC_B1ED_47DE_BDE1_377802F7ED0E_.wvu.FilterData" localSheetId="1" hidden="1">'E.A. Filles'!$B$4:$N$12</definedName>
    <definedName name="Z_F8EB664A_C47A_40C1_8AA9_DCC9E651D191_.wvu.FilterData" localSheetId="3" hidden="1">Poussines!$E$6:$E$6</definedName>
    <definedName name="Z_F8EB664A_C47A_40C1_8AA9_DCC9E651D191_.wvu.FilterData" localSheetId="2" hidden="1">Poussins!$B$7:$E$28</definedName>
    <definedName name="Z_FC39E97C_D60C_4DA0_8D7F_F3F3B72DED0A_.wvu.FilterData" localSheetId="0" hidden="1">'E.A. Garcons'!$B$4:$N$19</definedName>
    <definedName name="Z_FFED69BE_97A7_4E4D_B9FC_59CF58577A3B_.wvu.FilterData" localSheetId="1" hidden="1">'E.A. Filles'!$B$4:$N$12</definedName>
    <definedName name="Z_FFED69BE_97A7_4E4D_B9FC_59CF58577A3B_.wvu.FilterData" localSheetId="0" hidden="1">'E.A. Garcons'!$B$4:$N$19</definedName>
    <definedName name="_xlnm.Print_Area" localSheetId="1">'E.A. Filles'!$B$1:$P$28</definedName>
    <definedName name="_xlnm.Print_Area" localSheetId="0">'E.A. Garcons'!$B$1:$P$32</definedName>
    <definedName name="_xlnm.Print_Area" localSheetId="3">Poussines!$B$1:$P$35</definedName>
    <definedName name="_xlnm.Print_Area" localSheetId="2">Poussins!$B$1:$P$28</definedName>
  </definedNames>
  <calcPr calcId="191029"/>
  <customWorkbookViews>
    <customWorkbookView name="  - Affichage personnalisé" guid="{006E0C37-BDC3-421F-8C39-D160CFD5377B}" mergeInterval="0" personalView="1" maximized="1" xWindow="1" yWindow="1" windowWidth="1280" windowHeight="575" activeSheetId="7"/>
    <customWorkbookView name="José - Affichage personnalisé" guid="{5819A7A4-9F47-4FCF-BFCE-F58C5568C449}" mergeInterval="0" personalView="1" maximized="1" xWindow="1" yWindow="1" windowWidth="1276" windowHeight="580" activeSheetId="2"/>
    <customWorkbookView name="Romain Flachaire - Affichage personnalisé" guid="{E03CC42E-ED4A-44F9-8735-8B1E7B0ED9E7}" mergeInterval="0" personalView="1" maximized="1" xWindow="1" yWindow="1" windowWidth="1276" windowHeight="543" activeSheetId="3"/>
    <customWorkbookView name="Romain - Affichage personnalisé" guid="{94BB5612-70B5-44F6-9D0C-013A2C4E6012}" mergeInterval="0" personalView="1" maximized="1" xWindow="-8" yWindow="-8" windowWidth="1296" windowHeight="1010" activeSheetId="1"/>
    <customWorkbookView name="rFlachaire - Affichage personnalisé" guid="{41487DD6-1D34-4307-BCB2-32C0B5F18B1A}" mergeInterval="0" personalView="1" maximized="1" xWindow="1" yWindow="1" windowWidth="1680" windowHeight="858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2" l="1"/>
  <c r="E3" i="3" l="1"/>
  <c r="E3" i="4"/>
  <c r="M20" i="4"/>
  <c r="M19" i="4"/>
  <c r="M21" i="4"/>
  <c r="M29" i="4"/>
  <c r="M8" i="4"/>
  <c r="M22" i="4"/>
  <c r="M11" i="4"/>
  <c r="M18" i="4"/>
  <c r="M35" i="4"/>
  <c r="M25" i="4"/>
  <c r="M33" i="4"/>
  <c r="M24" i="4"/>
  <c r="M27" i="4"/>
  <c r="M15" i="4"/>
  <c r="M16" i="4"/>
  <c r="M13" i="4"/>
  <c r="M9" i="4"/>
  <c r="M32" i="4"/>
  <c r="M31" i="4"/>
  <c r="M10" i="4"/>
  <c r="M26" i="4"/>
  <c r="M28" i="4"/>
  <c r="M7" i="4"/>
  <c r="M14" i="4"/>
  <c r="M30" i="4"/>
  <c r="M12" i="4"/>
  <c r="M34" i="4"/>
  <c r="M17" i="4"/>
  <c r="M23" i="4"/>
  <c r="M10" i="2" l="1"/>
  <c r="M11" i="2"/>
  <c r="M18" i="2"/>
  <c r="M25" i="2"/>
  <c r="M15" i="2"/>
  <c r="M12" i="2"/>
  <c r="M9" i="2"/>
  <c r="M24" i="2"/>
  <c r="M20" i="2"/>
  <c r="M17" i="2"/>
  <c r="M7" i="2"/>
  <c r="M27" i="2"/>
  <c r="M22" i="2"/>
  <c r="M21" i="2"/>
  <c r="M28" i="2"/>
  <c r="M19" i="2"/>
  <c r="M13" i="2"/>
  <c r="M14" i="2"/>
  <c r="M8" i="2"/>
  <c r="M16" i="2"/>
  <c r="M23" i="2"/>
  <c r="M26" i="2"/>
  <c r="M19" i="1"/>
  <c r="M25" i="1"/>
  <c r="M17" i="1"/>
  <c r="M23" i="1"/>
  <c r="M16" i="1"/>
  <c r="M11" i="1"/>
  <c r="M27" i="1"/>
  <c r="M29" i="1"/>
  <c r="M13" i="1"/>
  <c r="M22" i="1"/>
  <c r="M15" i="1"/>
  <c r="M24" i="1"/>
  <c r="M7" i="1"/>
  <c r="M30" i="1"/>
  <c r="M10" i="1"/>
  <c r="M32" i="1"/>
  <c r="M21" i="1"/>
  <c r="M31" i="1"/>
  <c r="M8" i="1"/>
  <c r="M18" i="1"/>
  <c r="M9" i="1"/>
  <c r="M26" i="1"/>
  <c r="M12" i="1"/>
  <c r="M28" i="1"/>
  <c r="M14" i="1"/>
  <c r="M20" i="1"/>
  <c r="G7" i="3"/>
  <c r="G14" i="1"/>
  <c r="G28" i="1"/>
  <c r="G12" i="1"/>
  <c r="G26" i="1"/>
  <c r="G9" i="1"/>
  <c r="G18" i="1"/>
  <c r="G8" i="1"/>
  <c r="G31" i="1"/>
  <c r="G21" i="1"/>
  <c r="G32" i="1"/>
  <c r="G10" i="1"/>
  <c r="G30" i="1"/>
  <c r="G7" i="1"/>
  <c r="G24" i="1"/>
  <c r="G15" i="1"/>
  <c r="G22" i="1"/>
  <c r="G13" i="1"/>
  <c r="G29" i="1"/>
  <c r="G27" i="1"/>
  <c r="G11" i="1"/>
  <c r="G16" i="1"/>
  <c r="G23" i="1"/>
  <c r="G17" i="1"/>
  <c r="G25" i="1"/>
  <c r="G19" i="1"/>
  <c r="G20" i="1"/>
  <c r="K17" i="4" l="1"/>
  <c r="K34" i="4"/>
  <c r="K12" i="4"/>
  <c r="K30" i="4"/>
  <c r="K14" i="4"/>
  <c r="K7" i="4"/>
  <c r="K28" i="4"/>
  <c r="K26" i="4"/>
  <c r="K10" i="4"/>
  <c r="K31" i="4"/>
  <c r="K32" i="4"/>
  <c r="K9" i="4"/>
  <c r="K13" i="4"/>
  <c r="K16" i="4"/>
  <c r="K15" i="4"/>
  <c r="K27" i="4"/>
  <c r="K24" i="4"/>
  <c r="K33" i="4"/>
  <c r="K25" i="4"/>
  <c r="K35" i="4"/>
  <c r="K18" i="4"/>
  <c r="K11" i="4"/>
  <c r="K22" i="4"/>
  <c r="K8" i="4"/>
  <c r="K29" i="4"/>
  <c r="K21" i="4"/>
  <c r="K19" i="4"/>
  <c r="K20" i="4"/>
  <c r="K23" i="4"/>
  <c r="I17" i="4"/>
  <c r="I34" i="4"/>
  <c r="I12" i="4"/>
  <c r="I30" i="4"/>
  <c r="I14" i="4"/>
  <c r="I7" i="4"/>
  <c r="I28" i="4"/>
  <c r="I26" i="4"/>
  <c r="I10" i="4"/>
  <c r="I31" i="4"/>
  <c r="I32" i="4"/>
  <c r="I9" i="4"/>
  <c r="I13" i="4"/>
  <c r="I16" i="4"/>
  <c r="I15" i="4"/>
  <c r="I27" i="4"/>
  <c r="I24" i="4"/>
  <c r="I33" i="4"/>
  <c r="I25" i="4"/>
  <c r="I35" i="4"/>
  <c r="I18" i="4"/>
  <c r="I11" i="4"/>
  <c r="I22" i="4"/>
  <c r="I8" i="4"/>
  <c r="I29" i="4"/>
  <c r="I21" i="4"/>
  <c r="I19" i="4"/>
  <c r="I20" i="4"/>
  <c r="I23" i="4"/>
  <c r="G17" i="4"/>
  <c r="G34" i="4"/>
  <c r="G12" i="4"/>
  <c r="G30" i="4"/>
  <c r="G14" i="4"/>
  <c r="G7" i="4"/>
  <c r="G28" i="4"/>
  <c r="G26" i="4"/>
  <c r="G10" i="4"/>
  <c r="G31" i="4"/>
  <c r="G32" i="4"/>
  <c r="G9" i="4"/>
  <c r="G13" i="4"/>
  <c r="G16" i="4"/>
  <c r="G15" i="4"/>
  <c r="G27" i="4"/>
  <c r="G24" i="4"/>
  <c r="G33" i="4"/>
  <c r="G25" i="4"/>
  <c r="G35" i="4"/>
  <c r="G18" i="4"/>
  <c r="G11" i="4"/>
  <c r="G22" i="4"/>
  <c r="G8" i="4"/>
  <c r="G29" i="4"/>
  <c r="G21" i="4"/>
  <c r="G19" i="4"/>
  <c r="G20" i="4"/>
  <c r="G23" i="4"/>
  <c r="M19" i="3"/>
  <c r="M13" i="3"/>
  <c r="M25" i="3"/>
  <c r="M12" i="3"/>
  <c r="M14" i="3"/>
  <c r="M20" i="3"/>
  <c r="M15" i="3"/>
  <c r="M17" i="3"/>
  <c r="M21" i="3"/>
  <c r="M18" i="3"/>
  <c r="M8" i="3"/>
  <c r="M11" i="3"/>
  <c r="M9" i="3"/>
  <c r="M28" i="3"/>
  <c r="M26" i="3"/>
  <c r="M24" i="3"/>
  <c r="M22" i="3"/>
  <c r="M27" i="3"/>
  <c r="M23" i="3"/>
  <c r="M16" i="3"/>
  <c r="M10" i="3"/>
  <c r="K19" i="3"/>
  <c r="K13" i="3"/>
  <c r="K25" i="3"/>
  <c r="K12" i="3"/>
  <c r="K14" i="3"/>
  <c r="K20" i="3"/>
  <c r="K15" i="3"/>
  <c r="K17" i="3"/>
  <c r="K21" i="3"/>
  <c r="K18" i="3"/>
  <c r="K8" i="3"/>
  <c r="K11" i="3"/>
  <c r="K9" i="3"/>
  <c r="K28" i="3"/>
  <c r="K26" i="3"/>
  <c r="K24" i="3"/>
  <c r="K22" i="3"/>
  <c r="K27" i="3"/>
  <c r="K23" i="3"/>
  <c r="K16" i="3"/>
  <c r="K10" i="3"/>
  <c r="I19" i="3"/>
  <c r="I13" i="3"/>
  <c r="I25" i="3"/>
  <c r="I12" i="3"/>
  <c r="I14" i="3"/>
  <c r="I20" i="3"/>
  <c r="I15" i="3"/>
  <c r="I17" i="3"/>
  <c r="I21" i="3"/>
  <c r="I18" i="3"/>
  <c r="I8" i="3"/>
  <c r="I11" i="3"/>
  <c r="I9" i="3"/>
  <c r="I28" i="3"/>
  <c r="I26" i="3"/>
  <c r="I24" i="3"/>
  <c r="I22" i="3"/>
  <c r="I27" i="3"/>
  <c r="I23" i="3"/>
  <c r="I16" i="3"/>
  <c r="I10" i="3"/>
  <c r="G13" i="3"/>
  <c r="G25" i="3"/>
  <c r="G12" i="3"/>
  <c r="G14" i="3"/>
  <c r="G20" i="3"/>
  <c r="G15" i="3"/>
  <c r="G17" i="3"/>
  <c r="G21" i="3"/>
  <c r="G18" i="3"/>
  <c r="G8" i="3"/>
  <c r="G11" i="3"/>
  <c r="G9" i="3"/>
  <c r="G28" i="3"/>
  <c r="G26" i="3"/>
  <c r="G24" i="3"/>
  <c r="G22" i="3"/>
  <c r="G27" i="3"/>
  <c r="G23" i="3"/>
  <c r="G16" i="3"/>
  <c r="G10" i="3"/>
  <c r="G19" i="3"/>
  <c r="M7" i="3"/>
  <c r="K7" i="3"/>
  <c r="I7" i="3"/>
  <c r="K26" i="2"/>
  <c r="I26" i="2"/>
  <c r="G26" i="2"/>
  <c r="K23" i="2"/>
  <c r="K16" i="2"/>
  <c r="K8" i="2"/>
  <c r="K14" i="2"/>
  <c r="K13" i="2"/>
  <c r="K19" i="2"/>
  <c r="K28" i="2"/>
  <c r="K21" i="2"/>
  <c r="K22" i="2"/>
  <c r="K27" i="2"/>
  <c r="K7" i="2"/>
  <c r="K17" i="2"/>
  <c r="K20" i="2"/>
  <c r="K24" i="2"/>
  <c r="K9" i="2"/>
  <c r="K12" i="2"/>
  <c r="K15" i="2"/>
  <c r="K25" i="2"/>
  <c r="K18" i="2"/>
  <c r="K11" i="2"/>
  <c r="K10" i="2"/>
  <c r="I23" i="2"/>
  <c r="I16" i="2"/>
  <c r="I8" i="2"/>
  <c r="I14" i="2"/>
  <c r="I13" i="2"/>
  <c r="I19" i="2"/>
  <c r="I28" i="2"/>
  <c r="I21" i="2"/>
  <c r="I22" i="2"/>
  <c r="I27" i="2"/>
  <c r="I7" i="2"/>
  <c r="I17" i="2"/>
  <c r="I20" i="2"/>
  <c r="I24" i="2"/>
  <c r="I9" i="2"/>
  <c r="I12" i="2"/>
  <c r="I15" i="2"/>
  <c r="I25" i="2"/>
  <c r="I18" i="2"/>
  <c r="I11" i="2"/>
  <c r="I10" i="2"/>
  <c r="K20" i="1"/>
  <c r="K14" i="1"/>
  <c r="K28" i="1"/>
  <c r="K12" i="1"/>
  <c r="K26" i="1"/>
  <c r="K9" i="1"/>
  <c r="K18" i="1"/>
  <c r="K8" i="1"/>
  <c r="K31" i="1"/>
  <c r="K21" i="1"/>
  <c r="K32" i="1"/>
  <c r="K10" i="1"/>
  <c r="K30" i="1"/>
  <c r="K7" i="1"/>
  <c r="K24" i="1"/>
  <c r="K15" i="1"/>
  <c r="K22" i="1"/>
  <c r="K13" i="1"/>
  <c r="K29" i="1"/>
  <c r="K27" i="1"/>
  <c r="K11" i="1"/>
  <c r="K16" i="1"/>
  <c r="K23" i="1"/>
  <c r="K17" i="1"/>
  <c r="K25" i="1"/>
  <c r="K19" i="1"/>
  <c r="I20" i="1"/>
  <c r="I14" i="1"/>
  <c r="I28" i="1"/>
  <c r="I12" i="1"/>
  <c r="I26" i="1"/>
  <c r="I9" i="1"/>
  <c r="I18" i="1"/>
  <c r="I8" i="1"/>
  <c r="I31" i="1"/>
  <c r="I21" i="1"/>
  <c r="I32" i="1"/>
  <c r="I10" i="1"/>
  <c r="I30" i="1"/>
  <c r="I7" i="1"/>
  <c r="I24" i="1"/>
  <c r="I15" i="1"/>
  <c r="I22" i="1"/>
  <c r="I13" i="1"/>
  <c r="I29" i="1"/>
  <c r="I27" i="1"/>
  <c r="I11" i="1"/>
  <c r="I16" i="1"/>
  <c r="I23" i="1"/>
  <c r="I17" i="1"/>
  <c r="I25" i="1"/>
  <c r="I19" i="1"/>
  <c r="N18" i="3" l="1"/>
  <c r="N22" i="3"/>
  <c r="N25" i="3"/>
  <c r="N21" i="3"/>
  <c r="N10" i="3"/>
  <c r="N15" i="3"/>
  <c r="N16" i="3"/>
  <c r="N20" i="3"/>
  <c r="N9" i="3"/>
  <c r="N28" i="3"/>
  <c r="N8" i="3"/>
  <c r="N17" i="3"/>
  <c r="N23" i="3"/>
  <c r="N27" i="3"/>
  <c r="N14" i="3"/>
  <c r="N12" i="3"/>
  <c r="N13" i="3"/>
  <c r="N26" i="3"/>
  <c r="N19" i="3"/>
  <c r="N24" i="3"/>
  <c r="N11" i="3"/>
  <c r="G16" i="2"/>
  <c r="N16" i="2" s="1"/>
  <c r="G23" i="2"/>
  <c r="N23" i="2" s="1"/>
  <c r="G8" i="2" l="1"/>
  <c r="N8" i="2" s="1"/>
  <c r="G14" i="2" l="1"/>
  <c r="N14" i="2" s="1"/>
  <c r="G13" i="2" l="1"/>
  <c r="N13" i="2" s="1"/>
  <c r="G19" i="2" l="1"/>
  <c r="N19" i="2" s="1"/>
  <c r="G28" i="2" l="1"/>
  <c r="N28" i="2" s="1"/>
  <c r="G21" i="2" l="1"/>
  <c r="N21" i="2" s="1"/>
  <c r="G22" i="2" l="1"/>
  <c r="N22" i="2" s="1"/>
  <c r="G27" i="2" l="1"/>
  <c r="N27" i="2" s="1"/>
  <c r="G7" i="2" l="1"/>
  <c r="N7" i="2" s="1"/>
  <c r="G17" i="2" l="1"/>
  <c r="N17" i="2" s="1"/>
  <c r="G20" i="2" l="1"/>
  <c r="N20" i="2" s="1"/>
  <c r="G24" i="2" l="1"/>
  <c r="N24" i="2" s="1"/>
  <c r="N29" i="4"/>
  <c r="N22" i="4"/>
  <c r="N25" i="4"/>
  <c r="N27" i="4"/>
  <c r="N16" i="4"/>
  <c r="N31" i="4"/>
  <c r="N14" i="4"/>
  <c r="N12" i="4"/>
  <c r="N34" i="4"/>
  <c r="N19" i="4"/>
  <c r="N20" i="4"/>
  <c r="S13" i="3"/>
  <c r="T13" i="3"/>
  <c r="S25" i="3"/>
  <c r="T25" i="3"/>
  <c r="S7" i="3"/>
  <c r="T7" i="3"/>
  <c r="S12" i="3"/>
  <c r="T12" i="3"/>
  <c r="S14" i="3"/>
  <c r="T14" i="3"/>
  <c r="S20" i="3"/>
  <c r="T20" i="3"/>
  <c r="S15" i="3"/>
  <c r="T15" i="3"/>
  <c r="S17" i="3"/>
  <c r="T17" i="3"/>
  <c r="S21" i="3"/>
  <c r="T21" i="3"/>
  <c r="S18" i="3"/>
  <c r="T18" i="3"/>
  <c r="S8" i="3"/>
  <c r="T8" i="3"/>
  <c r="S11" i="3"/>
  <c r="T11" i="3"/>
  <c r="S9" i="3"/>
  <c r="T9" i="3"/>
  <c r="S28" i="3"/>
  <c r="T28" i="3"/>
  <c r="S26" i="3"/>
  <c r="T26" i="3"/>
  <c r="S24" i="3"/>
  <c r="T24" i="3"/>
  <c r="S22" i="3"/>
  <c r="T22" i="3"/>
  <c r="S27" i="3"/>
  <c r="T27" i="3"/>
  <c r="S23" i="3"/>
  <c r="T23" i="3"/>
  <c r="S16" i="3"/>
  <c r="T16" i="3"/>
  <c r="S10" i="3"/>
  <c r="T10" i="3"/>
  <c r="F3" i="3"/>
  <c r="S23" i="2"/>
  <c r="T23" i="2"/>
  <c r="S16" i="2"/>
  <c r="T16" i="2"/>
  <c r="S8" i="2"/>
  <c r="T8" i="2"/>
  <c r="S14" i="2"/>
  <c r="T14" i="2"/>
  <c r="S13" i="2"/>
  <c r="T13" i="2"/>
  <c r="S19" i="2"/>
  <c r="T19" i="2"/>
  <c r="S28" i="2"/>
  <c r="T28" i="2"/>
  <c r="S21" i="2"/>
  <c r="T21" i="2"/>
  <c r="S22" i="2"/>
  <c r="T22" i="2"/>
  <c r="S27" i="2"/>
  <c r="T27" i="2"/>
  <c r="S7" i="2"/>
  <c r="T7" i="2"/>
  <c r="S17" i="2"/>
  <c r="T17" i="2"/>
  <c r="S20" i="2"/>
  <c r="T20" i="2"/>
  <c r="S24" i="2"/>
  <c r="T24" i="2"/>
  <c r="S9" i="2"/>
  <c r="T9" i="2"/>
  <c r="S12" i="2"/>
  <c r="T12" i="2"/>
  <c r="S15" i="2"/>
  <c r="T15" i="2"/>
  <c r="S25" i="2"/>
  <c r="T25" i="2"/>
  <c r="S18" i="2"/>
  <c r="T18" i="2"/>
  <c r="S11" i="2"/>
  <c r="T11" i="2"/>
  <c r="S10" i="2"/>
  <c r="T10" i="2"/>
  <c r="B3" i="5"/>
  <c r="F3" i="1"/>
  <c r="B2" i="5" s="1"/>
  <c r="Q7" i="3"/>
  <c r="R7" i="3" s="1"/>
  <c r="S20" i="1"/>
  <c r="S27" i="1"/>
  <c r="T7" i="1"/>
  <c r="T31" i="4"/>
  <c r="T27" i="4"/>
  <c r="S13" i="4"/>
  <c r="S17" i="1"/>
  <c r="S9" i="1"/>
  <c r="S19" i="1"/>
  <c r="S22" i="1"/>
  <c r="S32" i="1"/>
  <c r="T28" i="1"/>
  <c r="T11" i="1"/>
  <c r="T24" i="1"/>
  <c r="S21" i="1"/>
  <c r="T20" i="1"/>
  <c r="T16" i="1"/>
  <c r="S7" i="1"/>
  <c r="T18" i="1"/>
  <c r="S19" i="3"/>
  <c r="S12" i="4"/>
  <c r="T35" i="4"/>
  <c r="S19" i="4"/>
  <c r="T7" i="4"/>
  <c r="T15" i="4"/>
  <c r="T24" i="4"/>
  <c r="S25" i="4"/>
  <c r="S27" i="4"/>
  <c r="S14" i="4"/>
  <c r="S9" i="4"/>
  <c r="T12" i="4"/>
  <c r="S18" i="4"/>
  <c r="S31" i="4"/>
  <c r="T28" i="4"/>
  <c r="S16" i="4"/>
  <c r="S32" i="4"/>
  <c r="T33" i="4"/>
  <c r="S20" i="4"/>
  <c r="S29" i="4"/>
  <c r="T26" i="4"/>
  <c r="S35" i="4"/>
  <c r="T21" i="4"/>
  <c r="S10" i="4"/>
  <c r="T13" i="4"/>
  <c r="S17" i="4"/>
  <c r="T22" i="4"/>
  <c r="S23" i="4"/>
  <c r="T30" i="4"/>
  <c r="S8" i="4"/>
  <c r="S33" i="4"/>
  <c r="T25" i="4"/>
  <c r="S21" i="4"/>
  <c r="T14" i="4"/>
  <c r="T18" i="4"/>
  <c r="S22" i="4"/>
  <c r="T16" i="4"/>
  <c r="T26" i="2"/>
  <c r="T14" i="1"/>
  <c r="T26" i="1"/>
  <c r="S8" i="1"/>
  <c r="T31" i="1"/>
  <c r="T21" i="1"/>
  <c r="S10" i="1"/>
  <c r="T30" i="1"/>
  <c r="S24" i="1"/>
  <c r="T15" i="1"/>
  <c r="S7" i="4"/>
  <c r="T20" i="4"/>
  <c r="T29" i="4"/>
  <c r="T10" i="4"/>
  <c r="S11" i="4"/>
  <c r="T23" i="4"/>
  <c r="S34" i="4"/>
  <c r="T9" i="4"/>
  <c r="S30" i="4"/>
  <c r="T19" i="3"/>
  <c r="T12" i="1"/>
  <c r="S26" i="1"/>
  <c r="S18" i="1"/>
  <c r="S15" i="1"/>
  <c r="S13" i="1"/>
  <c r="T29" i="1"/>
  <c r="S16" i="1"/>
  <c r="T23" i="1"/>
  <c r="S25" i="1"/>
  <c r="S15" i="4"/>
  <c r="S28" i="4"/>
  <c r="T8" i="4"/>
  <c r="S26" i="2"/>
  <c r="S14" i="1"/>
  <c r="S12" i="1"/>
  <c r="T9" i="1"/>
  <c r="T8" i="1"/>
  <c r="T32" i="1"/>
  <c r="S30" i="1"/>
  <c r="T22" i="1"/>
  <c r="S29" i="1"/>
  <c r="T27" i="1"/>
  <c r="S23" i="1"/>
  <c r="T17" i="1"/>
  <c r="T19" i="1"/>
  <c r="T25" i="1"/>
  <c r="S11" i="1"/>
  <c r="T13" i="1"/>
  <c r="T10" i="1"/>
  <c r="S31" i="1"/>
  <c r="S28" i="1"/>
  <c r="T17" i="4"/>
  <c r="S24" i="4"/>
  <c r="T32" i="4"/>
  <c r="T11" i="4"/>
  <c r="T34" i="4"/>
  <c r="T19" i="4"/>
  <c r="S26" i="4"/>
  <c r="Q11" i="4"/>
  <c r="R11" i="4" s="1"/>
  <c r="Q23" i="4"/>
  <c r="R23" i="4" s="1"/>
  <c r="Q7" i="4"/>
  <c r="R7" i="4" s="1"/>
  <c r="Q13" i="4"/>
  <c r="R13" i="4" s="1"/>
  <c r="Q14" i="4"/>
  <c r="R14" i="4" s="1"/>
  <c r="Q33" i="4"/>
  <c r="R33" i="4" s="1"/>
  <c r="Q25" i="4"/>
  <c r="R25" i="4" s="1"/>
  <c r="Q34" i="4"/>
  <c r="R34" i="4" s="1"/>
  <c r="Q10" i="4"/>
  <c r="R10" i="4" s="1"/>
  <c r="Q19" i="4"/>
  <c r="R19" i="4" s="1"/>
  <c r="Q24" i="4"/>
  <c r="R24" i="4" s="1"/>
  <c r="Q29" i="4"/>
  <c r="R29" i="4" s="1"/>
  <c r="Q26" i="4"/>
  <c r="R26" i="4" s="1"/>
  <c r="Q27" i="4"/>
  <c r="R27" i="4" s="1"/>
  <c r="Q9" i="4"/>
  <c r="R9" i="4" s="1"/>
  <c r="Q22" i="4"/>
  <c r="R22" i="4" s="1"/>
  <c r="Q31" i="4"/>
  <c r="R31" i="4" s="1"/>
  <c r="Q16" i="4"/>
  <c r="R16" i="4" s="1"/>
  <c r="Q21" i="4"/>
  <c r="R21" i="4" s="1"/>
  <c r="Q28" i="4"/>
  <c r="R28" i="4" s="1"/>
  <c r="Q8" i="4"/>
  <c r="R8" i="4" s="1"/>
  <c r="Q12" i="4"/>
  <c r="R12" i="4" s="1"/>
  <c r="Q32" i="4"/>
  <c r="R32" i="4" s="1"/>
  <c r="Q30" i="4"/>
  <c r="R30" i="4" s="1"/>
  <c r="Q35" i="4"/>
  <c r="R35" i="4" s="1"/>
  <c r="Q18" i="4"/>
  <c r="R18" i="4" s="1"/>
  <c r="Q17" i="4"/>
  <c r="R17" i="4" s="1"/>
  <c r="Q15" i="4"/>
  <c r="R15" i="4" s="1"/>
  <c r="Q20" i="4"/>
  <c r="R20" i="4" s="1"/>
  <c r="Q14" i="1"/>
  <c r="R14" i="1" s="1"/>
  <c r="Q10" i="1"/>
  <c r="R10" i="1" s="1"/>
  <c r="Q20" i="1"/>
  <c r="R20" i="1" s="1"/>
  <c r="Q31" i="1"/>
  <c r="R31" i="1" s="1"/>
  <c r="Q9" i="1"/>
  <c r="R9" i="1" s="1"/>
  <c r="Q26" i="1"/>
  <c r="R26" i="1" s="1"/>
  <c r="Q18" i="1"/>
  <c r="R18" i="1" s="1"/>
  <c r="Q28" i="1"/>
  <c r="R28" i="1" s="1"/>
  <c r="Q12" i="1"/>
  <c r="R12" i="1" s="1"/>
  <c r="Q21" i="1"/>
  <c r="R21" i="1" s="1"/>
  <c r="Q8" i="1"/>
  <c r="R8" i="1" s="1"/>
  <c r="Q32" i="1"/>
  <c r="R32" i="1" s="1"/>
  <c r="Q26" i="3"/>
  <c r="R26" i="3" s="1"/>
  <c r="Q9" i="3"/>
  <c r="R9" i="3" s="1"/>
  <c r="Q21" i="3"/>
  <c r="R21" i="3" s="1"/>
  <c r="Q19" i="3"/>
  <c r="R19" i="3" s="1"/>
  <c r="Q18" i="3"/>
  <c r="R18" i="3" s="1"/>
  <c r="Q10" i="3"/>
  <c r="R10" i="3" s="1"/>
  <c r="Q14" i="3"/>
  <c r="R14" i="3" s="1"/>
  <c r="Q20" i="3"/>
  <c r="R20" i="3" s="1"/>
  <c r="Q13" i="3"/>
  <c r="R13" i="3" s="1"/>
  <c r="Q27" i="3"/>
  <c r="R27" i="3" s="1"/>
  <c r="Q24" i="3"/>
  <c r="R24" i="3" s="1"/>
  <c r="Q11" i="3"/>
  <c r="R11" i="3" s="1"/>
  <c r="Q17" i="3"/>
  <c r="R17" i="3"/>
  <c r="Q16" i="3"/>
  <c r="R16" i="3" s="1"/>
  <c r="Q28" i="3"/>
  <c r="R28" i="3" s="1"/>
  <c r="Q15" i="3"/>
  <c r="R15" i="3" s="1"/>
  <c r="Q25" i="3"/>
  <c r="R25" i="3" s="1"/>
  <c r="Q22" i="3"/>
  <c r="R22" i="3" s="1"/>
  <c r="Q23" i="3"/>
  <c r="R23" i="3" s="1"/>
  <c r="Q8" i="3"/>
  <c r="R8" i="3" s="1"/>
  <c r="Q16" i="2"/>
  <c r="R16" i="2" s="1"/>
  <c r="Q26" i="2"/>
  <c r="R26" i="2" s="1"/>
  <c r="Q14" i="2"/>
  <c r="R14" i="2" s="1"/>
  <c r="Q21" i="2"/>
  <c r="R21" i="2" s="1"/>
  <c r="Q27" i="2"/>
  <c r="R27" i="2" s="1"/>
  <c r="Q19" i="2"/>
  <c r="R19" i="2" s="1"/>
  <c r="Q28" i="2"/>
  <c r="R28" i="2" s="1"/>
  <c r="Q9" i="2"/>
  <c r="R9" i="2" s="1"/>
  <c r="Q7" i="2"/>
  <c r="R7" i="2" s="1"/>
  <c r="Q8" i="2"/>
  <c r="R8" i="2" s="1"/>
  <c r="Q20" i="2"/>
  <c r="R20" i="2" s="1"/>
  <c r="Q24" i="2"/>
  <c r="R24" i="2" s="1"/>
  <c r="Q22" i="2"/>
  <c r="R22" i="2" s="1"/>
  <c r="Q23" i="2"/>
  <c r="R23" i="2" s="1"/>
  <c r="Q17" i="2"/>
  <c r="R17" i="2" s="1"/>
  <c r="Q13" i="2"/>
  <c r="R13" i="2" s="1"/>
  <c r="F3" i="4"/>
  <c r="Q12" i="3"/>
  <c r="R12" i="3" s="1"/>
  <c r="G9" i="2" l="1"/>
  <c r="N9" i="2" s="1"/>
  <c r="N14" i="1"/>
  <c r="N28" i="1"/>
  <c r="N21" i="1"/>
  <c r="N10" i="1"/>
  <c r="N7" i="4"/>
  <c r="J3" i="4" s="1"/>
  <c r="N23" i="4"/>
  <c r="N11" i="4"/>
  <c r="N32" i="4"/>
  <c r="N15" i="4"/>
  <c r="N33" i="4"/>
  <c r="N21" i="4"/>
  <c r="N18" i="1"/>
  <c r="N28" i="4"/>
  <c r="N18" i="4"/>
  <c r="N35" i="4"/>
  <c r="N30" i="4"/>
  <c r="N13" i="4"/>
  <c r="N26" i="4"/>
  <c r="N9" i="4"/>
  <c r="N8" i="4"/>
  <c r="N24" i="4"/>
  <c r="N17" i="4"/>
  <c r="N10" i="4"/>
  <c r="N26" i="2"/>
  <c r="N9" i="1"/>
  <c r="N32" i="1"/>
  <c r="N8" i="1"/>
  <c r="N26" i="1"/>
  <c r="N20" i="1"/>
  <c r="N31" i="1"/>
  <c r="B6" i="5"/>
  <c r="N12" i="1"/>
  <c r="N7" i="3"/>
  <c r="O7" i="3" l="1"/>
  <c r="O18" i="3"/>
  <c r="O16" i="3"/>
  <c r="O19" i="3"/>
  <c r="O17" i="3"/>
  <c r="O10" i="3"/>
  <c r="O20" i="3"/>
  <c r="O24" i="3"/>
  <c r="O15" i="3"/>
  <c r="O21" i="3"/>
  <c r="O14" i="3"/>
  <c r="O25" i="3"/>
  <c r="O13" i="3"/>
  <c r="O11" i="3"/>
  <c r="O27" i="3"/>
  <c r="O8" i="3"/>
  <c r="O22" i="3"/>
  <c r="O28" i="3"/>
  <c r="O23" i="3"/>
  <c r="O26" i="3"/>
  <c r="O12" i="3"/>
  <c r="O9" i="3"/>
  <c r="O25" i="4"/>
  <c r="O20" i="4"/>
  <c r="O24" i="4"/>
  <c r="O19" i="4"/>
  <c r="O16" i="4"/>
  <c r="O15" i="4"/>
  <c r="O29" i="4"/>
  <c r="O21" i="4"/>
  <c r="O22" i="4"/>
  <c r="O27" i="4"/>
  <c r="O26" i="4"/>
  <c r="O23" i="4"/>
  <c r="O32" i="4"/>
  <c r="O34" i="4"/>
  <c r="O28" i="4"/>
  <c r="O31" i="4"/>
  <c r="O13" i="4"/>
  <c r="O30" i="4"/>
  <c r="O12" i="4"/>
  <c r="O17" i="4"/>
  <c r="O33" i="4"/>
  <c r="O8" i="4"/>
  <c r="O11" i="4"/>
  <c r="O35" i="4"/>
  <c r="O10" i="4"/>
  <c r="O14" i="4"/>
  <c r="O7" i="4"/>
  <c r="O9" i="4"/>
  <c r="O18" i="4"/>
  <c r="G12" i="2"/>
  <c r="N12" i="2" s="1"/>
  <c r="Q12" i="2"/>
  <c r="R12" i="2" s="1"/>
  <c r="N7" i="1"/>
  <c r="N30" i="1"/>
  <c r="Q30" i="1"/>
  <c r="R30" i="1" s="1"/>
  <c r="J3" i="3"/>
  <c r="C4" i="5" s="1"/>
  <c r="D4" i="5" s="1"/>
  <c r="C5" i="5"/>
  <c r="D5" i="5" s="1"/>
  <c r="Q7" i="1" l="1"/>
  <c r="R7" i="1" s="1"/>
  <c r="G15" i="2" l="1"/>
  <c r="N15" i="2" s="1"/>
  <c r="Q15" i="2"/>
  <c r="R15" i="2" s="1"/>
  <c r="N24" i="1"/>
  <c r="G25" i="2" l="1"/>
  <c r="N25" i="2" s="1"/>
  <c r="Q25" i="2"/>
  <c r="R25" i="2" s="1"/>
  <c r="N15" i="1"/>
  <c r="Q24" i="1"/>
  <c r="R24" i="1" s="1"/>
  <c r="G18" i="2" l="1"/>
  <c r="N18" i="2" s="1"/>
  <c r="Q18" i="2"/>
  <c r="R18" i="2" s="1"/>
  <c r="N22" i="1"/>
  <c r="Q15" i="1"/>
  <c r="R15" i="1" s="1"/>
  <c r="G11" i="2" l="1"/>
  <c r="N11" i="2" s="1"/>
  <c r="Q11" i="2"/>
  <c r="R11" i="2" s="1"/>
  <c r="N13" i="1"/>
  <c r="Q22" i="1"/>
  <c r="R22" i="1" s="1"/>
  <c r="G10" i="2" l="1"/>
  <c r="N10" i="2" s="1"/>
  <c r="Q10" i="2"/>
  <c r="R10" i="2" s="1"/>
  <c r="N29" i="1"/>
  <c r="Q13" i="1"/>
  <c r="R13" i="1" s="1"/>
  <c r="N27" i="1" l="1"/>
  <c r="Q29" i="1"/>
  <c r="R29" i="1" s="1"/>
  <c r="N11" i="1" l="1"/>
  <c r="Q27" i="1"/>
  <c r="R27" i="1" s="1"/>
  <c r="N16" i="1" l="1"/>
  <c r="Q11" i="1"/>
  <c r="R11" i="1" s="1"/>
  <c r="N23" i="1" l="1"/>
  <c r="Q16" i="1"/>
  <c r="R16" i="1" s="1"/>
  <c r="N17" i="1" l="1"/>
  <c r="Q23" i="1"/>
  <c r="R23" i="1" s="1"/>
  <c r="Q17" i="1" l="1"/>
  <c r="R17" i="1" s="1"/>
  <c r="N25" i="1" l="1"/>
  <c r="Q25" i="1" l="1"/>
  <c r="R25" i="1" s="1"/>
  <c r="N19" i="1" l="1"/>
  <c r="Q19" i="1" l="1"/>
  <c r="R19" i="1" s="1"/>
  <c r="J3" i="1" l="1"/>
  <c r="C2" i="5" s="1"/>
  <c r="J3" i="2" l="1"/>
  <c r="C3" i="5" s="1"/>
  <c r="D3" i="5" s="1"/>
  <c r="O14" i="1"/>
  <c r="O10" i="1"/>
  <c r="O28" i="1"/>
  <c r="O26" i="1"/>
  <c r="O12" i="1"/>
  <c r="O8" i="1"/>
  <c r="O21" i="1"/>
  <c r="O32" i="1"/>
  <c r="O18" i="1"/>
  <c r="O9" i="1"/>
  <c r="O31" i="1"/>
  <c r="O20" i="1"/>
  <c r="O30" i="1"/>
  <c r="O7" i="1"/>
  <c r="O24" i="1"/>
  <c r="O15" i="1"/>
  <c r="O22" i="1"/>
  <c r="O13" i="1"/>
  <c r="O27" i="1"/>
  <c r="O29" i="1"/>
  <c r="O11" i="1"/>
  <c r="O16" i="1"/>
  <c r="O23" i="1"/>
  <c r="O17" i="1"/>
  <c r="O25" i="1"/>
  <c r="O19" i="1"/>
  <c r="D2" i="5"/>
  <c r="C6" i="5" l="1"/>
  <c r="D6" i="5" s="1"/>
  <c r="O17" i="2"/>
  <c r="O27" i="2"/>
  <c r="O26" i="2"/>
  <c r="O8" i="2"/>
  <c r="O7" i="2"/>
  <c r="O23" i="2"/>
  <c r="O15" i="2"/>
  <c r="O20" i="2"/>
  <c r="O14" i="2"/>
  <c r="O28" i="2"/>
  <c r="O12" i="2"/>
  <c r="O13" i="2"/>
  <c r="O16" i="2"/>
  <c r="O21" i="2"/>
  <c r="O19" i="2"/>
  <c r="O25" i="2"/>
  <c r="O9" i="2"/>
  <c r="O22" i="2"/>
  <c r="O24" i="2"/>
  <c r="O18" i="2"/>
  <c r="O11" i="2"/>
  <c r="O10" i="2"/>
</calcChain>
</file>

<file path=xl/sharedStrings.xml><?xml version="1.0" encoding="utf-8"?>
<sst xmlns="http://schemas.openxmlformats.org/spreadsheetml/2006/main" count="646" uniqueCount="383">
  <si>
    <t>Nom</t>
  </si>
  <si>
    <t>Prénom</t>
  </si>
  <si>
    <t>Club</t>
  </si>
  <si>
    <t>30m</t>
  </si>
  <si>
    <t>Triathlon</t>
  </si>
  <si>
    <t>POUSSINES</t>
  </si>
  <si>
    <t>Perf</t>
  </si>
  <si>
    <t>Points</t>
  </si>
  <si>
    <t>Place</t>
  </si>
  <si>
    <t>30m Haies</t>
  </si>
  <si>
    <t>Ecole d'athlétisme Filles</t>
  </si>
  <si>
    <t>Ecole d'athlétisme Garçons</t>
  </si>
  <si>
    <t>EAF</t>
  </si>
  <si>
    <t>Prévu</t>
  </si>
  <si>
    <t>Engagé</t>
  </si>
  <si>
    <t>Participation</t>
  </si>
  <si>
    <t>Licence</t>
  </si>
  <si>
    <t>PentaBond</t>
  </si>
  <si>
    <t>particpants</t>
  </si>
  <si>
    <t>inscrits</t>
  </si>
  <si>
    <t>OK C</t>
  </si>
  <si>
    <t>OK T</t>
  </si>
  <si>
    <t>EA</t>
  </si>
  <si>
    <t>M</t>
  </si>
  <si>
    <t>PO</t>
  </si>
  <si>
    <t>F</t>
  </si>
  <si>
    <t>EAM</t>
  </si>
  <si>
    <t>POM</t>
  </si>
  <si>
    <t>POF</t>
  </si>
  <si>
    <t>OK Nom</t>
  </si>
  <si>
    <t>OK PRE</t>
  </si>
  <si>
    <t>participants</t>
  </si>
  <si>
    <t>POUSSINS</t>
  </si>
  <si>
    <t>MEDECINE BALL</t>
  </si>
  <si>
    <t>TRIPLE SAUT</t>
  </si>
  <si>
    <t>30M</t>
  </si>
  <si>
    <t>30M haies</t>
  </si>
  <si>
    <t>50M</t>
  </si>
  <si>
    <t>50M haies</t>
  </si>
  <si>
    <t>1km marche</t>
  </si>
  <si>
    <t>1000m</t>
  </si>
  <si>
    <t>4*50m</t>
  </si>
  <si>
    <t>Hauteur</t>
  </si>
  <si>
    <t>Longueur</t>
  </si>
  <si>
    <t>Triple</t>
  </si>
  <si>
    <t>Pentabond</t>
  </si>
  <si>
    <t>Medecine - ball</t>
  </si>
  <si>
    <t>Vortex/balle</t>
  </si>
  <si>
    <t>Disque</t>
  </si>
  <si>
    <t>Anneau</t>
  </si>
  <si>
    <t>4,55,0</t>
  </si>
  <si>
    <t>3,05,1</t>
  </si>
  <si>
    <t>5,00,0</t>
  </si>
  <si>
    <t>3,07,2</t>
  </si>
  <si>
    <t>5,05,0</t>
  </si>
  <si>
    <t>3,09,2</t>
  </si>
  <si>
    <t>5,10,0</t>
  </si>
  <si>
    <t>3,11,3</t>
  </si>
  <si>
    <t>5,15,0</t>
  </si>
  <si>
    <t>3,11,9</t>
  </si>
  <si>
    <t>5,20,0</t>
  </si>
  <si>
    <t>3,12,6</t>
  </si>
  <si>
    <t>5,25,0</t>
  </si>
  <si>
    <t>3,13,2</t>
  </si>
  <si>
    <t>5,30,0</t>
  </si>
  <si>
    <t>3,13,9</t>
  </si>
  <si>
    <t>5,35,0</t>
  </si>
  <si>
    <t>3,14,9</t>
  </si>
  <si>
    <t>5,40,0</t>
  </si>
  <si>
    <t>3,15,9</t>
  </si>
  <si>
    <t>5,45,0</t>
  </si>
  <si>
    <t>3,18,0</t>
  </si>
  <si>
    <t>5,50,0</t>
  </si>
  <si>
    <t>3,21,1</t>
  </si>
  <si>
    <t>5,55,0</t>
  </si>
  <si>
    <t>3,24,3</t>
  </si>
  <si>
    <t>6,00,0</t>
  </si>
  <si>
    <t>3,27,3</t>
  </si>
  <si>
    <t>6,06,0</t>
  </si>
  <si>
    <t>3,30,6</t>
  </si>
  <si>
    <t>6,12,0</t>
  </si>
  <si>
    <t>3,34,0</t>
  </si>
  <si>
    <t>6,18,0</t>
  </si>
  <si>
    <t>3,37,3</t>
  </si>
  <si>
    <t>6,24,0</t>
  </si>
  <si>
    <t>3,40,7</t>
  </si>
  <si>
    <t>6,30,0</t>
  </si>
  <si>
    <t>3,44,0</t>
  </si>
  <si>
    <t>6,36,0</t>
  </si>
  <si>
    <t>3,46,5</t>
  </si>
  <si>
    <t>6,42,0</t>
  </si>
  <si>
    <t>3,49,0</t>
  </si>
  <si>
    <t>6,48,0</t>
  </si>
  <si>
    <t>3,51,5</t>
  </si>
  <si>
    <t>6,54,0</t>
  </si>
  <si>
    <t>3,54,0</t>
  </si>
  <si>
    <t>7,00,0</t>
  </si>
  <si>
    <t>3,56,5</t>
  </si>
  <si>
    <t>7,06,0</t>
  </si>
  <si>
    <t>3,58,7</t>
  </si>
  <si>
    <t>7,12,0</t>
  </si>
  <si>
    <t>4,00,9</t>
  </si>
  <si>
    <t>7,18,0</t>
  </si>
  <si>
    <t>4,03,2</t>
  </si>
  <si>
    <t>7,24,0</t>
  </si>
  <si>
    <t>4,05,4</t>
  </si>
  <si>
    <t>7,31,0</t>
  </si>
  <si>
    <t>4,07,6</t>
  </si>
  <si>
    <t>7,36,0</t>
  </si>
  <si>
    <t>4,12,0</t>
  </si>
  <si>
    <t>7,42,0</t>
  </si>
  <si>
    <t>4,20,7</t>
  </si>
  <si>
    <t>7,48,0</t>
  </si>
  <si>
    <t>4,32,2</t>
  </si>
  <si>
    <t>7,54,0</t>
  </si>
  <si>
    <t>4,44,2</t>
  </si>
  <si>
    <t>8,00,0</t>
  </si>
  <si>
    <t>4,49,5</t>
  </si>
  <si>
    <t>8,08,0</t>
  </si>
  <si>
    <t>4,52,9</t>
  </si>
  <si>
    <t>8,16,0</t>
  </si>
  <si>
    <t>4,55,7</t>
  </si>
  <si>
    <t>8,24,0</t>
  </si>
  <si>
    <t>4,59,6</t>
  </si>
  <si>
    <t>8,32,0</t>
  </si>
  <si>
    <t>5,06,3</t>
  </si>
  <si>
    <t>8,40,0</t>
  </si>
  <si>
    <t>5,14,1</t>
  </si>
  <si>
    <t>8,48,0</t>
  </si>
  <si>
    <t>5,24,3</t>
  </si>
  <si>
    <t>9,04,0</t>
  </si>
  <si>
    <t>5,28,5</t>
  </si>
  <si>
    <t>9,20,0</t>
  </si>
  <si>
    <t>5,31,7</t>
  </si>
  <si>
    <t>9,36,0</t>
  </si>
  <si>
    <t>9,52,0</t>
  </si>
  <si>
    <t>5,38,2</t>
  </si>
  <si>
    <t>10,00,0</t>
  </si>
  <si>
    <t>4,45,0</t>
  </si>
  <si>
    <t>2,50,0</t>
  </si>
  <si>
    <t>4,50,0</t>
  </si>
  <si>
    <t>2,52,2</t>
  </si>
  <si>
    <t>2,53,2</t>
  </si>
  <si>
    <t>2,54,9</t>
  </si>
  <si>
    <t>2,55,9</t>
  </si>
  <si>
    <t>2,56,8</t>
  </si>
  <si>
    <t>2,58,1</t>
  </si>
  <si>
    <t>2,59,7</t>
  </si>
  <si>
    <t>3,00,5</t>
  </si>
  <si>
    <t>3,02,1</t>
  </si>
  <si>
    <t>3,03,8</t>
  </si>
  <si>
    <t>3,05,8</t>
  </si>
  <si>
    <t>3,08,0</t>
  </si>
  <si>
    <t>3,10,2</t>
  </si>
  <si>
    <t>3,13,1</t>
  </si>
  <si>
    <t>3,15,7</t>
  </si>
  <si>
    <t>3,18,6</t>
  </si>
  <si>
    <t>3,21,2</t>
  </si>
  <si>
    <t>3,24,5</t>
  </si>
  <si>
    <t>3,27,9</t>
  </si>
  <si>
    <t>3,31,1</t>
  </si>
  <si>
    <t>3,33,6</t>
  </si>
  <si>
    <t>6,40,0</t>
  </si>
  <si>
    <t>3,36,4</t>
  </si>
  <si>
    <t>3,38,6</t>
  </si>
  <si>
    <t>3,41,1</t>
  </si>
  <si>
    <t>3,43,0</t>
  </si>
  <si>
    <t>7,09,0</t>
  </si>
  <si>
    <t>3,45,0</t>
  </si>
  <si>
    <t>3,46,7</t>
  </si>
  <si>
    <t>3,48,2</t>
  </si>
  <si>
    <t>7,30,0</t>
  </si>
  <si>
    <t>4,08,1</t>
  </si>
  <si>
    <t>4,23,6</t>
  </si>
  <si>
    <t>4,38,7</t>
  </si>
  <si>
    <t>4,47,1</t>
  </si>
  <si>
    <t>4,51,3</t>
  </si>
  <si>
    <t>4,55,6</t>
  </si>
  <si>
    <t>5,01,0</t>
  </si>
  <si>
    <t>5,09,6</t>
  </si>
  <si>
    <t>5,20,3</t>
  </si>
  <si>
    <t>5,30,2</t>
  </si>
  <si>
    <t>5,39,9</t>
  </si>
  <si>
    <t>5,43,5</t>
  </si>
  <si>
    <t>5,47,2</t>
  </si>
  <si>
    <t>5,50,9</t>
  </si>
  <si>
    <t>CIBLE</t>
  </si>
  <si>
    <t xml:space="preserve"> </t>
  </si>
  <si>
    <t>Résultats du Triathlon VERNOUILLET Ecole d'athlétisme - Poussins du 14/12/2024</t>
  </si>
  <si>
    <t>BEMBA</t>
  </si>
  <si>
    <t>GAEL</t>
  </si>
  <si>
    <t>BOMPARD</t>
  </si>
  <si>
    <t>MILO</t>
  </si>
  <si>
    <t>CHERARA</t>
  </si>
  <si>
    <t>ENZO</t>
  </si>
  <si>
    <t>DE MATOS</t>
  </si>
  <si>
    <t>MORGAN</t>
  </si>
  <si>
    <t>GENET</t>
  </si>
  <si>
    <t>WILLIAM</t>
  </si>
  <si>
    <t>GRUMBERG</t>
  </si>
  <si>
    <t>GABRIEL</t>
  </si>
  <si>
    <t>JEROME</t>
  </si>
  <si>
    <t>ARTHUR</t>
  </si>
  <si>
    <t>LEBORGNE GONNIER</t>
  </si>
  <si>
    <t>KEZIAH</t>
  </si>
  <si>
    <t>MARTIN</t>
  </si>
  <si>
    <t>ANTOINE</t>
  </si>
  <si>
    <t>SCHUBERT</t>
  </si>
  <si>
    <t>LUCAS</t>
  </si>
  <si>
    <t>VIAIRON</t>
  </si>
  <si>
    <t>MATHEO</t>
  </si>
  <si>
    <t>VIROLEAU</t>
  </si>
  <si>
    <t>CORENTIN</t>
  </si>
  <si>
    <t>VERNOUILLET ATHLE</t>
  </si>
  <si>
    <t>AANGUA</t>
  </si>
  <si>
    <t>SOUJOUD</t>
  </si>
  <si>
    <t>AMENJOUJ</t>
  </si>
  <si>
    <t>SALKA</t>
  </si>
  <si>
    <t>CHAIB</t>
  </si>
  <si>
    <t>ASSIYA</t>
  </si>
  <si>
    <t>CHATON</t>
  </si>
  <si>
    <t>ANNA</t>
  </si>
  <si>
    <t>CLAPISSON</t>
  </si>
  <si>
    <t>FLORE</t>
  </si>
  <si>
    <t>GRANDJEAN</t>
  </si>
  <si>
    <t>DANA</t>
  </si>
  <si>
    <t>HELY</t>
  </si>
  <si>
    <t>LAHNA</t>
  </si>
  <si>
    <t>HURGON</t>
  </si>
  <si>
    <t>LUCIE</t>
  </si>
  <si>
    <t>MAHMOUD IBRAHEEM</t>
  </si>
  <si>
    <t>MONA</t>
  </si>
  <si>
    <t>RENARD</t>
  </si>
  <si>
    <t>LILY</t>
  </si>
  <si>
    <t>SEFERCHIAN</t>
  </si>
  <si>
    <t>ESTELLE</t>
  </si>
  <si>
    <t>SOLER</t>
  </si>
  <si>
    <t>SONG</t>
  </si>
  <si>
    <t>AMELIE</t>
  </si>
  <si>
    <t>TETARD WEISZ</t>
  </si>
  <si>
    <t>ALICE</t>
  </si>
  <si>
    <t>BOUARABA</t>
  </si>
  <si>
    <t>ADAM</t>
  </si>
  <si>
    <t>BOUGLEUX</t>
  </si>
  <si>
    <t>ETHAN</t>
  </si>
  <si>
    <t>BOUREZ</t>
  </si>
  <si>
    <t>VICTOR</t>
  </si>
  <si>
    <t>BOZIZE</t>
  </si>
  <si>
    <t>NATHANAEL</t>
  </si>
  <si>
    <t>COLAS</t>
  </si>
  <si>
    <t>AUGUSTIN</t>
  </si>
  <si>
    <t>DEBUSSCHERE</t>
  </si>
  <si>
    <t>MAHE</t>
  </si>
  <si>
    <t>DEWEER BARBEAU</t>
  </si>
  <si>
    <t>BENJAMIN</t>
  </si>
  <si>
    <t>GIMALAC</t>
  </si>
  <si>
    <t>LOUKA</t>
  </si>
  <si>
    <t>HOMINAL</t>
  </si>
  <si>
    <t>MAEL</t>
  </si>
  <si>
    <t>NARDY</t>
  </si>
  <si>
    <t>ADRIEN</t>
  </si>
  <si>
    <t>SEVAN</t>
  </si>
  <si>
    <t>NATHAN</t>
  </si>
  <si>
    <t>GREGOIRE</t>
  </si>
  <si>
    <t>TEA</t>
  </si>
  <si>
    <t>NOUR EL HOUDA</t>
  </si>
  <si>
    <t>BRUNE</t>
  </si>
  <si>
    <t>DE ROO</t>
  </si>
  <si>
    <t>IRIS</t>
  </si>
  <si>
    <t>EBOUMBOU NKONZOGUE</t>
  </si>
  <si>
    <t>MARIE JECOP</t>
  </si>
  <si>
    <t>FAYE</t>
  </si>
  <si>
    <t>GUILLERY</t>
  </si>
  <si>
    <t>OCEANE</t>
  </si>
  <si>
    <t>MIA</t>
  </si>
  <si>
    <t>MUGOGWA</t>
  </si>
  <si>
    <t>AMALIA</t>
  </si>
  <si>
    <t>SCHMIT</t>
  </si>
  <si>
    <t>AURIANE</t>
  </si>
  <si>
    <t>SEILLIER</t>
  </si>
  <si>
    <t>LOLA</t>
  </si>
  <si>
    <t>SEMEDO MENDES BASSE</t>
  </si>
  <si>
    <t>DAYANAH</t>
  </si>
  <si>
    <t>JEBBARI</t>
  </si>
  <si>
    <t>FARAH</t>
  </si>
  <si>
    <t>N GUETTE</t>
  </si>
  <si>
    <t>SAWSENE </t>
  </si>
  <si>
    <t>TSHIMANGA</t>
  </si>
  <si>
    <t>HEAVEN</t>
  </si>
  <si>
    <t>LES MUREAUX VAL DE SEINE ATHLETISME</t>
  </si>
  <si>
    <t>2562179 </t>
  </si>
  <si>
    <t>SALL</t>
  </si>
  <si>
    <t>ABOU</t>
  </si>
  <si>
    <t>AIDOUNI</t>
  </si>
  <si>
    <t>YANIS</t>
  </si>
  <si>
    <t>SMERALDA</t>
  </si>
  <si>
    <t>DEVY</t>
  </si>
  <si>
    <t>ZAOUG</t>
  </si>
  <si>
    <t>RYAD</t>
  </si>
  <si>
    <t>2704005 </t>
  </si>
  <si>
    <t>2455516 </t>
  </si>
  <si>
    <t>2570276 </t>
  </si>
  <si>
    <t>EL HAJJI</t>
  </si>
  <si>
    <t>LINA</t>
  </si>
  <si>
    <t>GOMIS</t>
  </si>
  <si>
    <t>MARYAM</t>
  </si>
  <si>
    <t>AIT BENHAMOU</t>
  </si>
  <si>
    <t>YASMINE</t>
  </si>
  <si>
    <t>DICKO</t>
  </si>
  <si>
    <t>NORIA</t>
  </si>
  <si>
    <t>2570317 </t>
  </si>
  <si>
    <t>2582738 </t>
  </si>
  <si>
    <t xml:space="preserve"> GEORG</t>
  </si>
  <si>
    <t>ALBANE</t>
  </si>
  <si>
    <t xml:space="preserve"> DINIS</t>
  </si>
  <si>
    <t>ANA</t>
  </si>
  <si>
    <t xml:space="preserve"> TROILI</t>
  </si>
  <si>
    <t>CELIA</t>
  </si>
  <si>
    <t xml:space="preserve"> GARRIGUES</t>
  </si>
  <si>
    <t>ELISE</t>
  </si>
  <si>
    <t xml:space="preserve"> ABDILLAH</t>
  </si>
  <si>
    <t>LAURYANE</t>
  </si>
  <si>
    <t xml:space="preserve"> POTREL</t>
  </si>
  <si>
    <t>MATHILDE</t>
  </si>
  <si>
    <t xml:space="preserve"> MACE</t>
  </si>
  <si>
    <t>TAHYS</t>
  </si>
  <si>
    <t>MEULAN VEXIN SEINE ATHLETISME</t>
  </si>
  <si>
    <t xml:space="preserve"> OBRANIAK</t>
  </si>
  <si>
    <t>BAPTISTE</t>
  </si>
  <si>
    <t xml:space="preserve"> RANTIN</t>
  </si>
  <si>
    <t xml:space="preserve"> MILARET</t>
  </si>
  <si>
    <t>EZIO</t>
  </si>
  <si>
    <t xml:space="preserve"> OUBBEA</t>
  </si>
  <si>
    <t>KAMIL</t>
  </si>
  <si>
    <t xml:space="preserve"> NALIN</t>
  </si>
  <si>
    <t>LEO</t>
  </si>
  <si>
    <t xml:space="preserve"> YAPI</t>
  </si>
  <si>
    <t>Lisandro</t>
  </si>
  <si>
    <t xml:space="preserve"> RIBEIRO</t>
  </si>
  <si>
    <t xml:space="preserve"> DUBOIS</t>
  </si>
  <si>
    <t>Mathis</t>
  </si>
  <si>
    <t xml:space="preserve"> GILLES</t>
  </si>
  <si>
    <t>Matisse</t>
  </si>
  <si>
    <t xml:space="preserve"> CANDALH</t>
  </si>
  <si>
    <t>Raphaël</t>
  </si>
  <si>
    <t xml:space="preserve"> RIBAUX</t>
  </si>
  <si>
    <t>SIMON</t>
  </si>
  <si>
    <t xml:space="preserve"> LEBRET LEROY</t>
  </si>
  <si>
    <t>THEODORE</t>
  </si>
  <si>
    <t xml:space="preserve"> VITTECOQ</t>
  </si>
  <si>
    <t>ADELE</t>
  </si>
  <si>
    <t xml:space="preserve"> FINCK</t>
  </si>
  <si>
    <t>Célestine</t>
  </si>
  <si>
    <t xml:space="preserve"> DJAOUDI</t>
  </si>
  <si>
    <t>DANIA</t>
  </si>
  <si>
    <t xml:space="preserve"> CARPENTIER</t>
  </si>
  <si>
    <t>EMY</t>
  </si>
  <si>
    <t xml:space="preserve"> BARDU</t>
  </si>
  <si>
    <t>KELYANE</t>
  </si>
  <si>
    <t xml:space="preserve"> MALECAMP</t>
  </si>
  <si>
    <t>Louna</t>
  </si>
  <si>
    <t xml:space="preserve"> COVELO</t>
  </si>
  <si>
    <t>LUDOVICA</t>
  </si>
  <si>
    <t xml:space="preserve"> ANTON</t>
  </si>
  <si>
    <t>NAELIA</t>
  </si>
  <si>
    <t xml:space="preserve"> CHEFDEVILLE</t>
  </si>
  <si>
    <t>Rose</t>
  </si>
  <si>
    <t>SOFIA</t>
  </si>
  <si>
    <t xml:space="preserve"> EL BANDKI</t>
  </si>
  <si>
    <t xml:space="preserve"> BLOT</t>
  </si>
  <si>
    <t>LOHAN</t>
  </si>
  <si>
    <t xml:space="preserve"> GERAND</t>
  </si>
  <si>
    <t>Nathaël</t>
  </si>
  <si>
    <t xml:space="preserve"> GAUDRAY</t>
  </si>
  <si>
    <t>DOSSARD</t>
  </si>
  <si>
    <t xml:space="preserve">PHILIPART REBOUL </t>
  </si>
  <si>
    <t>AGATHE</t>
  </si>
  <si>
    <t xml:space="preserve">BRUREAU GAUDU </t>
  </si>
  <si>
    <t>AYA</t>
  </si>
  <si>
    <t xml:space="preserve">SICRE </t>
  </si>
  <si>
    <t>RUBEN</t>
  </si>
  <si>
    <t>VENDAKAMBANO</t>
  </si>
  <si>
    <t>PAUL-HUGO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</si>
</sst>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F_-;\-* #,##0.00\ _F_-;_-* &quot;-&quot;??\ _F_-;_-@_-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i/>
      <sz val="10"/>
      <name val="Arial"/>
      <family val="2"/>
    </font>
    <font>
      <sz val="10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indexed="9"/>
      <name val="Arial"/>
      <family val="2"/>
    </font>
    <font>
      <sz val="8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</borders>
  <cellStyleXfs count="6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1" fillId="0" borderId="0" xfId="0" applyFont="1"/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2" applyFont="1"/>
    <xf numFmtId="0" fontId="0" fillId="5" borderId="0" xfId="0" applyFill="1"/>
    <xf numFmtId="0" fontId="9" fillId="0" borderId="0" xfId="0" applyFo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/>
    <xf numFmtId="0" fontId="7" fillId="2" borderId="4" xfId="1" applyNumberFormat="1" applyFont="1" applyFill="1" applyBorder="1" applyAlignment="1" applyProtection="1">
      <alignment horizontal="center"/>
    </xf>
    <xf numFmtId="0" fontId="8" fillId="2" borderId="4" xfId="0" applyFont="1" applyFill="1" applyBorder="1" applyAlignment="1">
      <alignment horizontal="center"/>
    </xf>
    <xf numFmtId="0" fontId="5" fillId="2" borderId="4" xfId="1" applyNumberFormat="1" applyFont="1" applyFill="1" applyBorder="1" applyAlignment="1" applyProtection="1">
      <alignment horizontal="center"/>
    </xf>
    <xf numFmtId="0" fontId="2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14" xfId="0" applyFont="1" applyBorder="1" applyAlignment="1">
      <alignment horizontal="left" vertical="center"/>
    </xf>
    <xf numFmtId="0" fontId="12" fillId="6" borderId="14" xfId="0" applyFont="1" applyFill="1" applyBorder="1" applyAlignment="1">
      <alignment horizontal="left" vertical="center"/>
    </xf>
    <xf numFmtId="0" fontId="16" fillId="7" borderId="0" xfId="0" applyFont="1" applyFill="1"/>
    <xf numFmtId="0" fontId="12" fillId="0" borderId="0" xfId="0" applyFont="1"/>
    <xf numFmtId="0" fontId="5" fillId="7" borderId="14" xfId="0" applyFont="1" applyFill="1" applyBorder="1" applyAlignment="1">
      <alignment horizontal="center"/>
    </xf>
    <xf numFmtId="0" fontId="5" fillId="8" borderId="4" xfId="0" applyFont="1" applyFill="1" applyBorder="1"/>
    <xf numFmtId="0" fontId="0" fillId="8" borderId="4" xfId="0" applyFill="1" applyBorder="1"/>
    <xf numFmtId="9" fontId="0" fillId="8" borderId="4" xfId="2" applyFont="1" applyFill="1" applyBorder="1"/>
    <xf numFmtId="0" fontId="0" fillId="9" borderId="4" xfId="0" applyFill="1" applyBorder="1"/>
    <xf numFmtId="9" fontId="0" fillId="9" borderId="4" xfId="2" applyFont="1" applyFill="1" applyBorder="1"/>
    <xf numFmtId="0" fontId="5" fillId="9" borderId="4" xfId="0" applyFont="1" applyFill="1" applyBorder="1"/>
    <xf numFmtId="0" fontId="2" fillId="0" borderId="4" xfId="64" applyFont="1" applyBorder="1" applyAlignment="1">
      <alignment horizontal="center" vertical="top"/>
    </xf>
    <xf numFmtId="0" fontId="2" fillId="0" borderId="4" xfId="64" applyFont="1" applyBorder="1" applyAlignment="1">
      <alignment horizontal="center" vertical="top" wrapText="1"/>
    </xf>
    <xf numFmtId="0" fontId="1" fillId="0" borderId="0" xfId="64" applyAlignment="1">
      <alignment vertical="top"/>
    </xf>
    <xf numFmtId="0" fontId="1" fillId="0" borderId="4" xfId="64" applyBorder="1" applyAlignment="1">
      <alignment horizontal="center"/>
    </xf>
    <xf numFmtId="0" fontId="1" fillId="0" borderId="0" xfId="64"/>
    <xf numFmtId="0" fontId="1" fillId="0" borderId="4" xfId="64" applyBorder="1" applyAlignment="1">
      <alignment wrapText="1"/>
    </xf>
    <xf numFmtId="0" fontId="17" fillId="0" borderId="4" xfId="64" applyFont="1" applyBorder="1" applyAlignment="1">
      <alignment horizontal="center" vertical="top"/>
    </xf>
    <xf numFmtId="0" fontId="17" fillId="0" borderId="4" xfId="64" applyFont="1" applyBorder="1" applyAlignment="1">
      <alignment horizontal="center"/>
    </xf>
    <xf numFmtId="0" fontId="17" fillId="0" borderId="0" xfId="64" applyFont="1"/>
    <xf numFmtId="0" fontId="2" fillId="0" borderId="19" xfId="0" applyFont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 applyAlignment="1">
      <alignment horizontal="center" vertical="top"/>
    </xf>
    <xf numFmtId="0" fontId="5" fillId="0" borderId="14" xfId="0" applyFont="1" applyBorder="1" applyAlignment="1">
      <alignment horizontal="center"/>
    </xf>
    <xf numFmtId="0" fontId="17" fillId="0" borderId="14" xfId="64" applyFont="1" applyBorder="1" applyAlignment="1">
      <alignment horizontal="center" vertical="top"/>
    </xf>
    <xf numFmtId="0" fontId="2" fillId="0" borderId="14" xfId="64" applyFont="1" applyBorder="1" applyAlignment="1">
      <alignment horizontal="center" vertical="top"/>
    </xf>
    <xf numFmtId="0" fontId="2" fillId="0" borderId="14" xfId="64" applyFont="1" applyBorder="1" applyAlignment="1">
      <alignment horizontal="center" vertical="top" wrapText="1"/>
    </xf>
    <xf numFmtId="0" fontId="2" fillId="0" borderId="0" xfId="64" applyFont="1" applyAlignment="1">
      <alignment horizontal="center" vertical="top"/>
    </xf>
    <xf numFmtId="3" fontId="1" fillId="0" borderId="0" xfId="0" applyNumberFormat="1" applyFont="1" applyAlignment="1">
      <alignment horizontal="center"/>
    </xf>
    <xf numFmtId="0" fontId="1" fillId="0" borderId="14" xfId="0" applyFont="1" applyBorder="1" applyAlignment="1">
      <alignment horizontal="center" vertical="top"/>
    </xf>
    <xf numFmtId="0" fontId="19" fillId="0" borderId="14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4" xfId="0" applyFont="1" applyBorder="1" applyAlignment="1">
      <alignment horizontal="right" vertical="center"/>
    </xf>
    <xf numFmtId="0" fontId="19" fillId="0" borderId="14" xfId="0" applyFont="1" applyBorder="1" applyAlignment="1">
      <alignment horizontal="left" vertical="center"/>
    </xf>
    <xf numFmtId="0" fontId="2" fillId="0" borderId="20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6" fillId="0" borderId="0" xfId="0" applyFont="1"/>
    <xf numFmtId="0" fontId="19" fillId="0" borderId="18" xfId="0" applyFont="1" applyBorder="1" applyAlignment="1">
      <alignment horizontal="right" vertic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8" fillId="4" borderId="0" xfId="0" applyFont="1" applyFill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9" fillId="10" borderId="18" xfId="0" applyFont="1" applyFill="1" applyBorder="1" applyAlignment="1">
      <alignment vertical="center"/>
    </xf>
    <xf numFmtId="0" fontId="12" fillId="11" borderId="14" xfId="0" applyFont="1" applyFill="1" applyBorder="1" applyAlignment="1">
      <alignment horizontal="left" vertical="center"/>
    </xf>
    <xf numFmtId="0" fontId="0" fillId="10" borderId="14" xfId="0" applyFill="1" applyBorder="1" applyAlignment="1">
      <alignment horizontal="center"/>
    </xf>
    <xf numFmtId="0" fontId="5" fillId="10" borderId="14" xfId="0" applyFont="1" applyFill="1" applyBorder="1" applyAlignment="1">
      <alignment horizontal="center"/>
    </xf>
    <xf numFmtId="0" fontId="0" fillId="10" borderId="14" xfId="0" applyFill="1" applyBorder="1" applyAlignment="1">
      <alignment horizontal="center" vertical="top"/>
    </xf>
    <xf numFmtId="0" fontId="12" fillId="10" borderId="14" xfId="0" applyFont="1" applyFill="1" applyBorder="1" applyAlignment="1">
      <alignment horizontal="center"/>
    </xf>
    <xf numFmtId="0" fontId="1" fillId="10" borderId="14" xfId="0" applyFont="1" applyFill="1" applyBorder="1" applyAlignment="1">
      <alignment horizontal="center"/>
    </xf>
    <xf numFmtId="0" fontId="19" fillId="10" borderId="18" xfId="0" applyFont="1" applyFill="1" applyBorder="1" applyAlignment="1">
      <alignment horizontal="right" vertical="center"/>
    </xf>
    <xf numFmtId="0" fontId="12" fillId="10" borderId="14" xfId="0" applyFont="1" applyFill="1" applyBorder="1" applyAlignment="1">
      <alignment horizontal="left" vertical="center"/>
    </xf>
    <xf numFmtId="0" fontId="1" fillId="10" borderId="14" xfId="0" applyFont="1" applyFill="1" applyBorder="1" applyAlignment="1">
      <alignment horizontal="center" vertical="top"/>
    </xf>
    <xf numFmtId="0" fontId="1" fillId="10" borderId="18" xfId="0" applyFont="1" applyFill="1" applyBorder="1" applyAlignment="1">
      <alignment horizontal="center"/>
    </xf>
    <xf numFmtId="0" fontId="0" fillId="10" borderId="14" xfId="0" applyFill="1" applyBorder="1"/>
    <xf numFmtId="0" fontId="0" fillId="10" borderId="18" xfId="0" applyFill="1" applyBorder="1"/>
    <xf numFmtId="0" fontId="12" fillId="10" borderId="18" xfId="0" applyFont="1" applyFill="1" applyBorder="1" applyAlignment="1">
      <alignment horizontal="left" vertical="center"/>
    </xf>
    <xf numFmtId="0" fontId="19" fillId="10" borderId="14" xfId="0" applyFont="1" applyFill="1" applyBorder="1" applyAlignment="1">
      <alignment horizontal="right" vertical="center"/>
    </xf>
    <xf numFmtId="0" fontId="19" fillId="10" borderId="14" xfId="0" applyFont="1" applyFill="1" applyBorder="1" applyAlignment="1">
      <alignment vertical="center"/>
    </xf>
    <xf numFmtId="0" fontId="19" fillId="10" borderId="14" xfId="0" applyFont="1" applyFill="1" applyBorder="1" applyAlignment="1">
      <alignment horizontal="left" vertical="center"/>
    </xf>
    <xf numFmtId="0" fontId="1" fillId="10" borderId="6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2" fillId="10" borderId="7" xfId="0" applyFont="1" applyFill="1" applyBorder="1" applyAlignment="1">
      <alignment horizontal="center"/>
    </xf>
  </cellXfs>
  <cellStyles count="65">
    <cellStyle name="Lien hypertexte" xfId="23" builtinId="8" hidden="1"/>
    <cellStyle name="Lien hypertexte" xfId="25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61" builtinId="8" hidden="1"/>
    <cellStyle name="Lien hypertexte" xfId="59" builtinId="8" hidden="1"/>
    <cellStyle name="Lien hypertexte" xfId="51" builtinId="8" hidden="1"/>
    <cellStyle name="Lien hypertexte" xfId="43" builtinId="8" hidden="1"/>
    <cellStyle name="Lien hypertexte" xfId="35" builtinId="8" hidden="1"/>
    <cellStyle name="Lien hypertexte" xfId="27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21" builtinId="8" hidden="1"/>
    <cellStyle name="Lien hypertexte" xfId="19" builtinId="8" hidden="1"/>
    <cellStyle name="Lien hypertexte" xfId="7" builtinId="8" hidden="1"/>
    <cellStyle name="Lien hypertexte" xfId="9" builtinId="8" hidden="1"/>
    <cellStyle name="Lien hypertexte" xfId="5" builtinId="8" hidden="1"/>
    <cellStyle name="Lien hypertexte" xfId="3" builtinId="8" hidden="1"/>
    <cellStyle name="Lien hypertexte visité" xfId="44" builtinId="9" hidden="1"/>
    <cellStyle name="Lien hypertexte visité" xfId="46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56" builtinId="9" hidden="1"/>
    <cellStyle name="Lien hypertexte visité" xfId="48" builtinId="9" hidden="1"/>
    <cellStyle name="Lien hypertexte visité" xfId="20" builtinId="9" hidden="1"/>
    <cellStyle name="Lien hypertexte visité" xfId="22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2" builtinId="9" hidden="1"/>
    <cellStyle name="Lien hypertexte visité" xfId="40" builtinId="9" hidden="1"/>
    <cellStyle name="Lien hypertexte visité" xfId="24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6" builtinId="9" hidden="1"/>
    <cellStyle name="Lien hypertexte visité" xfId="10" builtinId="9" hidden="1"/>
    <cellStyle name="Lien hypertexte visité" xfId="8" builtinId="9" hidden="1"/>
    <cellStyle name="Lien hypertexte visité" xfId="4" builtinId="9" hidden="1"/>
    <cellStyle name="Milliers" xfId="1" builtinId="3"/>
    <cellStyle name="Milliers 2" xfId="63" xr:uid="{00000000-0005-0000-0000-00003D000000}"/>
    <cellStyle name="Normal" xfId="0" builtinId="0"/>
    <cellStyle name="Normal 2" xfId="64" xr:uid="{00000000-0005-0000-0000-00003F000000}"/>
    <cellStyle name="Pourcentage" xfId="2" builtinId="5"/>
  </cellStyles>
  <dxfs count="8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Y32"/>
  <sheetViews>
    <sheetView tabSelected="1" zoomScale="120" zoomScaleNormal="120" workbookViewId="0">
      <pane ySplit="6" topLeftCell="A7" activePane="bottomLeft" state="frozen"/>
      <selection activeCell="H1" sqref="H1"/>
      <selection pane="bottomLeft"/>
    </sheetView>
  </sheetViews>
  <sheetFormatPr baseColWidth="10" defaultColWidth="10.7109375" defaultRowHeight="12.75" x14ac:dyDescent="0.2"/>
  <cols>
    <col min="2" max="2" width="10" customWidth="1"/>
    <col min="3" max="3" width="20.28515625" customWidth="1"/>
    <col min="4" max="4" width="19.7109375" style="1" customWidth="1"/>
    <col min="5" max="5" width="43.85546875" style="6" bestFit="1" customWidth="1"/>
    <col min="6" max="6" width="7.42578125" customWidth="1"/>
    <col min="7" max="7" width="11" bestFit="1" customWidth="1"/>
    <col min="8" max="9" width="7.42578125" hidden="1" customWidth="1"/>
    <col min="10" max="13" width="7.42578125" customWidth="1"/>
    <col min="14" max="14" width="8.85546875" customWidth="1"/>
    <col min="15" max="15" width="7.7109375" customWidth="1"/>
    <col min="17" max="17" width="7.28515625" style="12" customWidth="1"/>
    <col min="18" max="18" width="7.28515625" customWidth="1"/>
    <col min="19" max="19" width="8.7109375" customWidth="1"/>
    <col min="20" max="20" width="8.140625" bestFit="1" customWidth="1"/>
  </cols>
  <sheetData>
    <row r="1" spans="1:25" ht="12.75" customHeight="1" x14ac:dyDescent="0.2">
      <c r="B1" s="73" t="s">
        <v>188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5" ht="12.75" customHeight="1" x14ac:dyDescent="0.2"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R2" t="s">
        <v>22</v>
      </c>
      <c r="S2" t="s">
        <v>23</v>
      </c>
    </row>
    <row r="3" spans="1:25" x14ac:dyDescent="0.2">
      <c r="F3" s="26">
        <f>COUNT(B7:B32)</f>
        <v>26</v>
      </c>
      <c r="G3" s="77" t="s">
        <v>19</v>
      </c>
      <c r="H3" s="78"/>
      <c r="J3" s="26">
        <f>COUNTIF(N7:N32, "&gt; 0")</f>
        <v>26</v>
      </c>
      <c r="K3" s="78" t="s">
        <v>31</v>
      </c>
      <c r="L3" s="78"/>
    </row>
    <row r="4" spans="1:25" ht="18.75" thickBot="1" x14ac:dyDescent="0.3">
      <c r="B4" s="76" t="s">
        <v>11</v>
      </c>
      <c r="C4" s="76"/>
      <c r="D4" s="76"/>
    </row>
    <row r="5" spans="1:25" s="3" customFormat="1" x14ac:dyDescent="0.2">
      <c r="E5" s="7"/>
      <c r="F5" s="74" t="s">
        <v>3</v>
      </c>
      <c r="G5" s="75"/>
      <c r="H5" s="74" t="s">
        <v>9</v>
      </c>
      <c r="I5" s="75"/>
      <c r="J5" s="71" t="s">
        <v>17</v>
      </c>
      <c r="K5" s="72"/>
      <c r="L5" s="74" t="s">
        <v>186</v>
      </c>
      <c r="M5" s="75"/>
      <c r="N5" s="71" t="s">
        <v>4</v>
      </c>
      <c r="O5" s="72"/>
      <c r="Q5" s="13" t="s">
        <v>20</v>
      </c>
      <c r="R5" s="3" t="s">
        <v>21</v>
      </c>
      <c r="S5" s="14" t="s">
        <v>29</v>
      </c>
      <c r="T5" s="14" t="s">
        <v>30</v>
      </c>
    </row>
    <row r="6" spans="1:25" s="3" customFormat="1" x14ac:dyDescent="0.2">
      <c r="A6" s="3" t="s">
        <v>374</v>
      </c>
      <c r="B6" s="19" t="s">
        <v>16</v>
      </c>
      <c r="C6" s="23" t="s">
        <v>0</v>
      </c>
      <c r="D6" s="23" t="s">
        <v>1</v>
      </c>
      <c r="E6" s="23" t="s">
        <v>2</v>
      </c>
      <c r="F6" s="44" t="s">
        <v>6</v>
      </c>
      <c r="G6" s="44" t="s">
        <v>7</v>
      </c>
      <c r="H6" s="44" t="s">
        <v>6</v>
      </c>
      <c r="I6" s="45" t="s">
        <v>7</v>
      </c>
      <c r="J6" s="44" t="s">
        <v>6</v>
      </c>
      <c r="K6" s="66" t="s">
        <v>7</v>
      </c>
      <c r="L6" s="44" t="s">
        <v>6</v>
      </c>
      <c r="M6" s="23" t="s">
        <v>7</v>
      </c>
      <c r="N6" s="44" t="s">
        <v>7</v>
      </c>
      <c r="O6" s="67" t="s">
        <v>8</v>
      </c>
      <c r="Q6" s="13"/>
    </row>
    <row r="7" spans="1:25" x14ac:dyDescent="0.2">
      <c r="A7" s="5">
        <v>19</v>
      </c>
      <c r="B7" s="56">
        <v>2666845</v>
      </c>
      <c r="C7" s="56" t="s">
        <v>291</v>
      </c>
      <c r="D7" s="56" t="s">
        <v>292</v>
      </c>
      <c r="E7" s="25" t="s">
        <v>289</v>
      </c>
      <c r="F7" s="20">
        <v>5.91</v>
      </c>
      <c r="G7" s="48">
        <f>IF(F7&lt;&gt;"",INDEX('Cotation EAM POM (2)'!$A:$A,MATCH(F7,'Cotation EAM POM (2)'!B:B,-1),1),0)</f>
        <v>16</v>
      </c>
      <c r="H7" s="48"/>
      <c r="I7" s="28">
        <f>IF(H7&lt;&gt;"",INDEX('Cotation EAM POM (2)'!$A:$A,MATCH(H7,'Cotation EAM POM (2)'!C:C,-1),1),0)</f>
        <v>0</v>
      </c>
      <c r="J7" s="46">
        <v>7.8</v>
      </c>
      <c r="K7" s="48">
        <f>IF(J7&lt;&gt;"",INDEX('Cotation EAM POM (2)'!$A:$A,MATCH(J7,'Cotation EAM POM (2)'!D:D,1),1),0)</f>
        <v>15</v>
      </c>
      <c r="L7" s="46">
        <v>6</v>
      </c>
      <c r="M7" s="48">
        <f t="shared" ref="M7:M32" si="0">L7*3</f>
        <v>18</v>
      </c>
      <c r="N7" s="48">
        <f t="shared" ref="N7:N32" si="1">G7+I7+K7+M7-MIN(G7,I7)</f>
        <v>49</v>
      </c>
      <c r="O7" s="60">
        <f>IF(F7="","",RANK($N7,$N$7:$N$32))</f>
        <v>1</v>
      </c>
      <c r="Q7" s="12" t="str">
        <f t="shared" ref="Q7:Q32" si="2">IF(AND(F7="",H7=""),"","OK")</f>
        <v>OK</v>
      </c>
      <c r="R7" t="str">
        <f t="shared" ref="R7:R32" si="3">IF(AND(J7&lt;&gt;"",L7&lt;&gt;"",Q7="OK"),"OK","")</f>
        <v>OK</v>
      </c>
      <c r="S7" s="1" t="str">
        <f t="shared" ref="S7:S32" si="4">IFERROR(IF(VLOOKUP(B7,Tab,2,FALSE) &lt;&gt; TRIM(C7), VLOOKUP(B7,Tab,2,FALSE), ""), "KO")</f>
        <v>KO</v>
      </c>
      <c r="T7" s="1" t="str">
        <f t="shared" ref="T7:T32" si="5">IFERROR(IF(VLOOKUP(B7,Tab,3,FALSE) &lt;&gt; TRIM(D7), VLOOKUP(B7,Tab,3,FALSE), ""), "KO")</f>
        <v>KO</v>
      </c>
      <c r="Y7" s="17"/>
    </row>
    <row r="8" spans="1:25" x14ac:dyDescent="0.2">
      <c r="A8" s="5">
        <v>9</v>
      </c>
      <c r="B8" s="56">
        <v>2673844</v>
      </c>
      <c r="C8" s="56" t="s">
        <v>255</v>
      </c>
      <c r="D8" s="56" t="s">
        <v>256</v>
      </c>
      <c r="E8" s="46" t="s">
        <v>213</v>
      </c>
      <c r="F8" s="20">
        <v>6.02</v>
      </c>
      <c r="G8" s="48">
        <f>IF(F8&lt;&gt;"",INDEX('Cotation EAM POM (2)'!$A:$A,MATCH(F8,'Cotation EAM POM (2)'!B:B,-1),1),0)</f>
        <v>16</v>
      </c>
      <c r="H8" s="48"/>
      <c r="I8" s="28">
        <f>IF(H8&lt;&gt;"",INDEX('Cotation EAM POM (2)'!$A:$A,MATCH(H8,'Cotation EAM POM (2)'!C:C,-1),1),0)</f>
        <v>0</v>
      </c>
      <c r="J8" s="46">
        <v>7.2</v>
      </c>
      <c r="K8" s="48">
        <f>IF(J8&lt;&gt;"",INDEX('Cotation EAM POM (2)'!$A:$A,MATCH(J8,'Cotation EAM POM (2)'!D:D,1),1),0)</f>
        <v>12</v>
      </c>
      <c r="L8" s="46">
        <v>7</v>
      </c>
      <c r="M8" s="48">
        <f t="shared" si="0"/>
        <v>21</v>
      </c>
      <c r="N8" s="48">
        <f t="shared" si="1"/>
        <v>49</v>
      </c>
      <c r="O8" s="60">
        <f>IF(F8="","",RANK($N8,$N$7:$N$32))</f>
        <v>1</v>
      </c>
      <c r="Q8" s="12" t="str">
        <f t="shared" si="2"/>
        <v>OK</v>
      </c>
      <c r="R8" t="str">
        <f t="shared" si="3"/>
        <v>OK</v>
      </c>
      <c r="S8" s="1" t="str">
        <f t="shared" si="4"/>
        <v>KO</v>
      </c>
      <c r="T8" s="1" t="str">
        <f t="shared" si="5"/>
        <v>KO</v>
      </c>
      <c r="Y8" s="16"/>
    </row>
    <row r="9" spans="1:25" x14ac:dyDescent="0.2">
      <c r="A9">
        <v>7</v>
      </c>
      <c r="B9" s="56">
        <v>2628305</v>
      </c>
      <c r="C9" s="56" t="s">
        <v>251</v>
      </c>
      <c r="D9" s="56" t="s">
        <v>252</v>
      </c>
      <c r="E9" s="46" t="s">
        <v>213</v>
      </c>
      <c r="F9" s="20">
        <v>5.96</v>
      </c>
      <c r="G9" s="48">
        <f>IF(F9&lt;&gt;"",INDEX('Cotation EAM POM (2)'!$A:$A,MATCH(F9,'Cotation EAM POM (2)'!B:B,-1),1),0)</f>
        <v>16</v>
      </c>
      <c r="H9" s="48"/>
      <c r="I9" s="28">
        <f>IF(H9&lt;&gt;"",INDEX('Cotation EAM POM (2)'!$A:$A,MATCH(H9,'Cotation EAM POM (2)'!C:C,-1),1),0)</f>
        <v>0</v>
      </c>
      <c r="J9" s="46">
        <v>7.8</v>
      </c>
      <c r="K9" s="48">
        <f>IF(J9&lt;&gt;"",INDEX('Cotation EAM POM (2)'!$A:$A,MATCH(J9,'Cotation EAM POM (2)'!D:D,1),1),0)</f>
        <v>15</v>
      </c>
      <c r="L9" s="46">
        <v>5</v>
      </c>
      <c r="M9" s="48">
        <f t="shared" si="0"/>
        <v>15</v>
      </c>
      <c r="N9" s="48">
        <f t="shared" si="1"/>
        <v>46</v>
      </c>
      <c r="O9" s="60">
        <f>IF(F9="","",RANK($N9,$N$7:$N$32))</f>
        <v>3</v>
      </c>
      <c r="Q9" s="12" t="str">
        <f t="shared" si="2"/>
        <v>OK</v>
      </c>
      <c r="R9" t="str">
        <f t="shared" si="3"/>
        <v>OK</v>
      </c>
      <c r="S9" s="1" t="str">
        <f t="shared" si="4"/>
        <v>KO</v>
      </c>
      <c r="T9" s="1" t="str">
        <f t="shared" si="5"/>
        <v>KO</v>
      </c>
      <c r="Y9" s="17"/>
    </row>
    <row r="10" spans="1:25" x14ac:dyDescent="0.2">
      <c r="A10" s="5">
        <v>17</v>
      </c>
      <c r="B10" s="56">
        <v>2591925</v>
      </c>
      <c r="C10" s="56" t="s">
        <v>236</v>
      </c>
      <c r="D10" s="56" t="s">
        <v>263</v>
      </c>
      <c r="E10" s="46" t="s">
        <v>213</v>
      </c>
      <c r="F10" s="20">
        <v>5.72</v>
      </c>
      <c r="G10" s="48">
        <f>IF(F10&lt;&gt;"",INDEX('Cotation EAM POM (2)'!$A:$A,MATCH(F10,'Cotation EAM POM (2)'!B:B,-1),1),0)</f>
        <v>18</v>
      </c>
      <c r="H10" s="48"/>
      <c r="I10" s="28">
        <f>IF(H10&lt;&gt;"",INDEX('Cotation EAM POM (2)'!$A:$A,MATCH(H10,'Cotation EAM POM (2)'!C:C,-1),1),0)</f>
        <v>0</v>
      </c>
      <c r="J10" s="46">
        <v>7.4</v>
      </c>
      <c r="K10" s="48">
        <f>IF(J10&lt;&gt;"",INDEX('Cotation EAM POM (2)'!$A:$A,MATCH(J10,'Cotation EAM POM (2)'!D:D,1),1),0)</f>
        <v>13</v>
      </c>
      <c r="L10" s="46">
        <v>5</v>
      </c>
      <c r="M10" s="48">
        <f t="shared" si="0"/>
        <v>15</v>
      </c>
      <c r="N10" s="48">
        <f t="shared" si="1"/>
        <v>46</v>
      </c>
      <c r="O10" s="60">
        <f>IF(F10="","",RANK($N10,$N$7:$N$32))</f>
        <v>3</v>
      </c>
      <c r="Q10" s="12" t="str">
        <f t="shared" si="2"/>
        <v>OK</v>
      </c>
      <c r="R10" t="str">
        <f t="shared" si="3"/>
        <v>OK</v>
      </c>
      <c r="S10" s="1" t="str">
        <f t="shared" si="4"/>
        <v>KO</v>
      </c>
      <c r="T10" s="1" t="str">
        <f t="shared" si="5"/>
        <v>KO</v>
      </c>
      <c r="Y10" s="17"/>
    </row>
    <row r="11" spans="1:25" x14ac:dyDescent="0.2">
      <c r="A11" s="5">
        <v>27</v>
      </c>
      <c r="B11" s="85">
        <v>2647900</v>
      </c>
      <c r="C11" s="85" t="s">
        <v>338</v>
      </c>
      <c r="D11" s="85" t="s">
        <v>258</v>
      </c>
      <c r="E11" s="86" t="s">
        <v>326</v>
      </c>
      <c r="F11" s="87">
        <v>5.68</v>
      </c>
      <c r="G11" s="88">
        <f>IF(F11&lt;&gt;"",INDEX('Cotation EAM POM (2)'!$A:$A,MATCH(F11,'Cotation EAM POM (2)'!B:B,-1),1),0)</f>
        <v>18</v>
      </c>
      <c r="H11" s="89"/>
      <c r="I11" s="88">
        <f>IF(H11&lt;&gt;"",INDEX('Cotation EAM POM (2)'!$A:$A,MATCH(H11,'Cotation EAM POM (2)'!C:C,-1),1),0)</f>
        <v>0</v>
      </c>
      <c r="J11" s="89">
        <v>6.8</v>
      </c>
      <c r="K11" s="88">
        <f>IF(J11&lt;&gt;"",INDEX('Cotation EAM POM (2)'!$A:$A,MATCH(J11,'Cotation EAM POM (2)'!D:D,1),1),0)</f>
        <v>10</v>
      </c>
      <c r="L11" s="89">
        <v>6</v>
      </c>
      <c r="M11" s="88">
        <f t="shared" si="0"/>
        <v>18</v>
      </c>
      <c r="N11" s="88">
        <f t="shared" si="1"/>
        <v>46</v>
      </c>
      <c r="O11" s="90">
        <f>IF(F11="","",RANK($N11,$N$7:$N$32))</f>
        <v>3</v>
      </c>
      <c r="Q11" s="12" t="str">
        <f t="shared" si="2"/>
        <v>OK</v>
      </c>
      <c r="R11" t="str">
        <f t="shared" si="3"/>
        <v>OK</v>
      </c>
      <c r="S11" s="1" t="str">
        <f t="shared" si="4"/>
        <v>KO</v>
      </c>
      <c r="T11" s="1" t="str">
        <f t="shared" si="5"/>
        <v>KO</v>
      </c>
      <c r="Y11" s="16"/>
    </row>
    <row r="12" spans="1:25" x14ac:dyDescent="0.2">
      <c r="A12">
        <v>5</v>
      </c>
      <c r="B12" s="56">
        <v>2637122</v>
      </c>
      <c r="C12" s="56" t="s">
        <v>247</v>
      </c>
      <c r="D12" s="56" t="s">
        <v>248</v>
      </c>
      <c r="E12" s="46" t="s">
        <v>213</v>
      </c>
      <c r="F12" s="20">
        <v>5.56</v>
      </c>
      <c r="G12" s="48">
        <f>IF(F12&lt;&gt;"",INDEX('Cotation EAM POM (2)'!$A:$A,MATCH(F12,'Cotation EAM POM (2)'!B:B,-1),1),0)</f>
        <v>19</v>
      </c>
      <c r="H12" s="48"/>
      <c r="I12" s="28">
        <f>IF(H12&lt;&gt;"",INDEX('Cotation EAM POM (2)'!$A:$A,MATCH(H12,'Cotation EAM POM (2)'!C:C,-1),1),0)</f>
        <v>0</v>
      </c>
      <c r="J12" s="46">
        <v>8</v>
      </c>
      <c r="K12" s="48">
        <f>IF(J12&lt;&gt;"",INDEX('Cotation EAM POM (2)'!$A:$A,MATCH(J12,'Cotation EAM POM (2)'!D:D,1),1),0)</f>
        <v>16</v>
      </c>
      <c r="L12" s="46">
        <v>3</v>
      </c>
      <c r="M12" s="48">
        <f t="shared" si="0"/>
        <v>9</v>
      </c>
      <c r="N12" s="48">
        <f t="shared" si="1"/>
        <v>44</v>
      </c>
      <c r="O12" s="60">
        <f>IF(F12="","",RANK($N12,$N$7:$N$32))</f>
        <v>6</v>
      </c>
      <c r="Q12" s="12" t="str">
        <f t="shared" si="2"/>
        <v>OK</v>
      </c>
      <c r="R12" t="str">
        <f t="shared" si="3"/>
        <v>OK</v>
      </c>
      <c r="S12" s="1" t="str">
        <f t="shared" si="4"/>
        <v>KO</v>
      </c>
      <c r="T12" s="1" t="str">
        <f t="shared" si="5"/>
        <v>KO</v>
      </c>
      <c r="Y12" s="18"/>
    </row>
    <row r="13" spans="1:25" x14ac:dyDescent="0.2">
      <c r="A13" s="5">
        <v>24</v>
      </c>
      <c r="B13" s="85">
        <v>2660202</v>
      </c>
      <c r="C13" s="85" t="s">
        <v>332</v>
      </c>
      <c r="D13" s="85" t="s">
        <v>333</v>
      </c>
      <c r="E13" s="86" t="s">
        <v>326</v>
      </c>
      <c r="F13" s="87">
        <v>5.9</v>
      </c>
      <c r="G13" s="88">
        <f>IF(F13&lt;&gt;"",INDEX('Cotation EAM POM (2)'!$A:$A,MATCH(F13,'Cotation EAM POM (2)'!B:B,-1),1),0)</f>
        <v>16</v>
      </c>
      <c r="H13" s="88"/>
      <c r="I13" s="88">
        <f>IF(H13&lt;&gt;"",INDEX('Cotation EAM POM (2)'!$A:$A,MATCH(H13,'Cotation EAM POM (2)'!C:C,-1),1),0)</f>
        <v>0</v>
      </c>
      <c r="J13" s="91">
        <v>6.8</v>
      </c>
      <c r="K13" s="88">
        <f>IF(J13&lt;&gt;"",INDEX('Cotation EAM POM (2)'!$A:$A,MATCH(J13,'Cotation EAM POM (2)'!D:D,1),1),0)</f>
        <v>10</v>
      </c>
      <c r="L13" s="91">
        <v>6</v>
      </c>
      <c r="M13" s="88">
        <f t="shared" si="0"/>
        <v>18</v>
      </c>
      <c r="N13" s="88">
        <f t="shared" si="1"/>
        <v>44</v>
      </c>
      <c r="O13" s="90">
        <f>IF(F13="","",RANK($N13,$N$7:$N$32))</f>
        <v>6</v>
      </c>
      <c r="Q13" s="12" t="str">
        <f t="shared" si="2"/>
        <v>OK</v>
      </c>
      <c r="R13" t="str">
        <f t="shared" si="3"/>
        <v>OK</v>
      </c>
      <c r="S13" s="1" t="str">
        <f t="shared" si="4"/>
        <v>KO</v>
      </c>
      <c r="T13" s="1" t="str">
        <f t="shared" si="5"/>
        <v>KO</v>
      </c>
      <c r="Y13" s="16"/>
    </row>
    <row r="14" spans="1:25" s="5" customFormat="1" x14ac:dyDescent="0.2">
      <c r="A14">
        <v>3</v>
      </c>
      <c r="B14" s="56">
        <v>2633176</v>
      </c>
      <c r="C14" s="56" t="s">
        <v>243</v>
      </c>
      <c r="D14" s="56" t="s">
        <v>244</v>
      </c>
      <c r="E14" s="46" t="s">
        <v>213</v>
      </c>
      <c r="F14" s="20">
        <v>6.09</v>
      </c>
      <c r="G14" s="48">
        <f>IF(F14&lt;&gt;"",INDEX('Cotation EAM POM (2)'!$A:$A,MATCH(F14,'Cotation EAM POM (2)'!B:B,-1),1),0)</f>
        <v>15</v>
      </c>
      <c r="H14" s="48"/>
      <c r="I14" s="28">
        <f>IF(H14&lt;&gt;"",INDEX('Cotation EAM POM (2)'!$A:$A,MATCH(H14,'Cotation EAM POM (2)'!C:C,-1),1),0)</f>
        <v>0</v>
      </c>
      <c r="J14" s="46">
        <v>6</v>
      </c>
      <c r="K14" s="48">
        <f>IF(J14&lt;&gt;"",INDEX('Cotation EAM POM (2)'!$A:$A,MATCH(J14,'Cotation EAM POM (2)'!D:D,1),1),0)</f>
        <v>6</v>
      </c>
      <c r="L14" s="46">
        <v>7</v>
      </c>
      <c r="M14" s="48">
        <f t="shared" si="0"/>
        <v>21</v>
      </c>
      <c r="N14" s="48">
        <f t="shared" si="1"/>
        <v>42</v>
      </c>
      <c r="O14" s="60">
        <f>IF(F14="","",RANK($N14,$N$7:$N$32))</f>
        <v>8</v>
      </c>
      <c r="P14"/>
      <c r="Q14" s="12" t="str">
        <f t="shared" si="2"/>
        <v>OK</v>
      </c>
      <c r="R14" t="str">
        <f t="shared" si="3"/>
        <v>OK</v>
      </c>
      <c r="S14" s="1" t="str">
        <f t="shared" si="4"/>
        <v>KO</v>
      </c>
      <c r="T14" s="1" t="str">
        <f t="shared" si="5"/>
        <v>KO</v>
      </c>
      <c r="Y14" s="16"/>
    </row>
    <row r="15" spans="1:25" x14ac:dyDescent="0.2">
      <c r="A15" s="5">
        <v>22</v>
      </c>
      <c r="B15" s="85">
        <v>2365791</v>
      </c>
      <c r="C15" s="85" t="s">
        <v>329</v>
      </c>
      <c r="D15" s="85" t="s">
        <v>244</v>
      </c>
      <c r="E15" s="86" t="s">
        <v>326</v>
      </c>
      <c r="F15" s="87">
        <v>5.38</v>
      </c>
      <c r="G15" s="88">
        <f>IF(F15&lt;&gt;"",INDEX('Cotation EAM POM (2)'!$A:$A,MATCH(F15,'Cotation EAM POM (2)'!B:B,-1),1),0)</f>
        <v>20</v>
      </c>
      <c r="H15" s="88"/>
      <c r="I15" s="88">
        <f>IF(H15&lt;&gt;"",INDEX('Cotation EAM POM (2)'!$A:$A,MATCH(H15,'Cotation EAM POM (2)'!C:C,-1),1),0)</f>
        <v>0</v>
      </c>
      <c r="J15" s="91">
        <v>8.4</v>
      </c>
      <c r="K15" s="88">
        <f>IF(J15&lt;&gt;"",INDEX('Cotation EAM POM (2)'!$A:$A,MATCH(J15,'Cotation EAM POM (2)'!D:D,1),1),0)</f>
        <v>18</v>
      </c>
      <c r="L15" s="91">
        <v>1</v>
      </c>
      <c r="M15" s="88">
        <f t="shared" si="0"/>
        <v>3</v>
      </c>
      <c r="N15" s="88">
        <f t="shared" si="1"/>
        <v>41</v>
      </c>
      <c r="O15" s="90">
        <f>IF(F15="","",RANK($N15,$N$7:$N$32))</f>
        <v>9</v>
      </c>
      <c r="Q15" s="12" t="str">
        <f t="shared" si="2"/>
        <v>OK</v>
      </c>
      <c r="R15" t="str">
        <f t="shared" si="3"/>
        <v>OK</v>
      </c>
      <c r="S15" s="1" t="str">
        <f t="shared" si="4"/>
        <v>KO</v>
      </c>
      <c r="T15" s="1" t="str">
        <f t="shared" si="5"/>
        <v>KO</v>
      </c>
      <c r="Y15" s="17"/>
    </row>
    <row r="16" spans="1:25" x14ac:dyDescent="0.2">
      <c r="A16" s="5">
        <v>28</v>
      </c>
      <c r="B16" s="85">
        <v>2664442</v>
      </c>
      <c r="C16" s="85" t="s">
        <v>339</v>
      </c>
      <c r="D16" s="85" t="s">
        <v>340</v>
      </c>
      <c r="E16" s="86" t="s">
        <v>326</v>
      </c>
      <c r="F16" s="87">
        <v>6.09</v>
      </c>
      <c r="G16" s="88">
        <f>IF(F16&lt;&gt;"",INDEX('Cotation EAM POM (2)'!$A:$A,MATCH(F16,'Cotation EAM POM (2)'!B:B,-1),1),0)</f>
        <v>15</v>
      </c>
      <c r="H16" s="88"/>
      <c r="I16" s="88">
        <f>IF(H16&lt;&gt;"",INDEX('Cotation EAM POM (2)'!$A:$A,MATCH(H16,'Cotation EAM POM (2)'!C:C,-1),1),0)</f>
        <v>0</v>
      </c>
      <c r="J16" s="91">
        <v>7</v>
      </c>
      <c r="K16" s="88">
        <f>IF(J16&lt;&gt;"",INDEX('Cotation EAM POM (2)'!$A:$A,MATCH(J16,'Cotation EAM POM (2)'!D:D,1),1),0)</f>
        <v>11</v>
      </c>
      <c r="L16" s="91">
        <v>4</v>
      </c>
      <c r="M16" s="88">
        <f t="shared" si="0"/>
        <v>12</v>
      </c>
      <c r="N16" s="88">
        <f t="shared" si="1"/>
        <v>38</v>
      </c>
      <c r="O16" s="90">
        <f>IF(F16="","",RANK($N16,$N$7:$N$32))</f>
        <v>10</v>
      </c>
      <c r="Q16" s="12" t="str">
        <f t="shared" si="2"/>
        <v>OK</v>
      </c>
      <c r="R16" t="str">
        <f t="shared" si="3"/>
        <v>OK</v>
      </c>
      <c r="S16" s="1" t="str">
        <f t="shared" si="4"/>
        <v>KO</v>
      </c>
      <c r="T16" s="1" t="str">
        <f t="shared" si="5"/>
        <v>KO</v>
      </c>
      <c r="Y16" s="17"/>
    </row>
    <row r="17" spans="1:25" x14ac:dyDescent="0.2">
      <c r="A17" s="5">
        <v>30</v>
      </c>
      <c r="B17" s="85">
        <v>2671708</v>
      </c>
      <c r="C17" s="85" t="s">
        <v>343</v>
      </c>
      <c r="D17" s="85" t="s">
        <v>344</v>
      </c>
      <c r="E17" s="86" t="s">
        <v>326</v>
      </c>
      <c r="F17" s="87">
        <v>5.72</v>
      </c>
      <c r="G17" s="88">
        <f>IF(F17&lt;&gt;"",INDEX('Cotation EAM POM (2)'!$A:$A,MATCH(F17,'Cotation EAM POM (2)'!B:B,-1),1),0)</f>
        <v>18</v>
      </c>
      <c r="H17" s="88"/>
      <c r="I17" s="88">
        <f>IF(H17&lt;&gt;"",INDEX('Cotation EAM POM (2)'!$A:$A,MATCH(H17,'Cotation EAM POM (2)'!C:C,-1),1),0)</f>
        <v>0</v>
      </c>
      <c r="J17" s="91">
        <v>6.8</v>
      </c>
      <c r="K17" s="88">
        <f>IF(J17&lt;&gt;"",INDEX('Cotation EAM POM (2)'!$A:$A,MATCH(J17,'Cotation EAM POM (2)'!D:D,1),1),0)</f>
        <v>10</v>
      </c>
      <c r="L17" s="91">
        <v>3</v>
      </c>
      <c r="M17" s="88">
        <f t="shared" si="0"/>
        <v>9</v>
      </c>
      <c r="N17" s="88">
        <f t="shared" si="1"/>
        <v>37</v>
      </c>
      <c r="O17" s="90">
        <f>IF(F17="","",RANK($N17,$N$7:$N$32))</f>
        <v>11</v>
      </c>
      <c r="Q17" s="12" t="str">
        <f t="shared" si="2"/>
        <v>OK</v>
      </c>
      <c r="R17" t="str">
        <f t="shared" si="3"/>
        <v>OK</v>
      </c>
      <c r="S17" s="1" t="str">
        <f t="shared" si="4"/>
        <v>KO</v>
      </c>
      <c r="T17" s="1" t="str">
        <f t="shared" si="5"/>
        <v>KO</v>
      </c>
      <c r="Y17" s="17"/>
    </row>
    <row r="18" spans="1:25" s="5" customFormat="1" x14ac:dyDescent="0.2">
      <c r="A18" s="5">
        <v>8</v>
      </c>
      <c r="B18" s="56">
        <v>2676958</v>
      </c>
      <c r="C18" s="56" t="s">
        <v>253</v>
      </c>
      <c r="D18" s="56" t="s">
        <v>254</v>
      </c>
      <c r="E18" s="46" t="s">
        <v>213</v>
      </c>
      <c r="F18" s="20">
        <v>6.74</v>
      </c>
      <c r="G18" s="48">
        <f>IF(F18&lt;&gt;"",INDEX('Cotation EAM POM (2)'!$A:$A,MATCH(F18,'Cotation EAM POM (2)'!B:B,-1),1),0)</f>
        <v>10</v>
      </c>
      <c r="H18" s="48"/>
      <c r="I18" s="28">
        <f>IF(H18&lt;&gt;"",INDEX('Cotation EAM POM (2)'!$A:$A,MATCH(H18,'Cotation EAM POM (2)'!C:C,-1),1),0)</f>
        <v>0</v>
      </c>
      <c r="J18" s="46">
        <v>7</v>
      </c>
      <c r="K18" s="48">
        <f>IF(J18&lt;&gt;"",INDEX('Cotation EAM POM (2)'!$A:$A,MATCH(J18,'Cotation EAM POM (2)'!D:D,1),1),0)</f>
        <v>11</v>
      </c>
      <c r="L18" s="46">
        <v>5</v>
      </c>
      <c r="M18" s="48">
        <f t="shared" si="0"/>
        <v>15</v>
      </c>
      <c r="N18" s="48">
        <f t="shared" si="1"/>
        <v>36</v>
      </c>
      <c r="O18" s="60">
        <f>IF(F18="","",RANK($N18,$N$7:$N$32))</f>
        <v>12</v>
      </c>
      <c r="P18"/>
      <c r="Q18" s="12" t="str">
        <f t="shared" si="2"/>
        <v>OK</v>
      </c>
      <c r="R18" t="str">
        <f t="shared" si="3"/>
        <v>OK</v>
      </c>
      <c r="S18" s="1" t="str">
        <f t="shared" si="4"/>
        <v>KO</v>
      </c>
      <c r="T18" s="1" t="str">
        <f t="shared" si="5"/>
        <v>KO</v>
      </c>
      <c r="Y18" s="16"/>
    </row>
    <row r="19" spans="1:25" x14ac:dyDescent="0.2">
      <c r="A19" s="5">
        <v>34</v>
      </c>
      <c r="B19" s="85">
        <v>2485440</v>
      </c>
      <c r="C19" s="85" t="s">
        <v>347</v>
      </c>
      <c r="D19" s="85" t="s">
        <v>348</v>
      </c>
      <c r="E19" s="86" t="s">
        <v>326</v>
      </c>
      <c r="F19" s="87">
        <v>5.94</v>
      </c>
      <c r="G19" s="88">
        <f>IF(F19&lt;&gt;"",INDEX('Cotation EAM POM (2)'!$A:$A,MATCH(F19,'Cotation EAM POM (2)'!B:B,-1),1),0)</f>
        <v>16</v>
      </c>
      <c r="H19" s="88"/>
      <c r="I19" s="88">
        <f>IF(H19&lt;&gt;"",INDEX('Cotation EAM POM (2)'!$A:$A,MATCH(H19,'Cotation EAM POM (2)'!C:C,-1),1),0)</f>
        <v>0</v>
      </c>
      <c r="J19" s="91">
        <v>7</v>
      </c>
      <c r="K19" s="88">
        <f>IF(J19&lt;&gt;"",INDEX('Cotation EAM POM (2)'!$A:$A,MATCH(J19,'Cotation EAM POM (2)'!D:D,1),1),0)</f>
        <v>11</v>
      </c>
      <c r="L19" s="91">
        <v>2</v>
      </c>
      <c r="M19" s="88">
        <f t="shared" si="0"/>
        <v>6</v>
      </c>
      <c r="N19" s="88">
        <f t="shared" si="1"/>
        <v>33</v>
      </c>
      <c r="O19" s="90">
        <f>IF(F19="","",RANK($N19,$N$7:$N$32))</f>
        <v>13</v>
      </c>
      <c r="P19" s="1"/>
      <c r="Q19" s="12" t="str">
        <f t="shared" si="2"/>
        <v>OK</v>
      </c>
      <c r="R19" t="str">
        <f t="shared" si="3"/>
        <v>OK</v>
      </c>
      <c r="S19" s="1" t="str">
        <f t="shared" si="4"/>
        <v>KO</v>
      </c>
      <c r="T19" s="1" t="str">
        <f t="shared" si="5"/>
        <v>KO</v>
      </c>
      <c r="Y19" s="17"/>
    </row>
    <row r="20" spans="1:25" x14ac:dyDescent="0.2">
      <c r="A20">
        <v>2</v>
      </c>
      <c r="B20" s="56">
        <v>2660552</v>
      </c>
      <c r="C20" s="56" t="s">
        <v>241</v>
      </c>
      <c r="D20" s="56" t="s">
        <v>242</v>
      </c>
      <c r="E20" s="46" t="s">
        <v>213</v>
      </c>
      <c r="F20" s="20">
        <v>5.94</v>
      </c>
      <c r="G20" s="48">
        <f>IF(F20&lt;&gt;"",INDEX('Cotation EAM POM (2)'!$A:$A,MATCH(F20,'Cotation EAM POM (2)'!B:B,-1),1),0)</f>
        <v>16</v>
      </c>
      <c r="H20" s="48"/>
      <c r="I20" s="28">
        <f>IF(H20&lt;&gt;"",INDEX('Cotation EAM POM (2)'!$A:$A,MATCH(H20,'Cotation EAM POM (2)'!C:C,-1),1),0)</f>
        <v>0</v>
      </c>
      <c r="J20" s="46">
        <v>6.6</v>
      </c>
      <c r="K20" s="48">
        <f>IF(J20&lt;&gt;"",INDEX('Cotation EAM POM (2)'!$A:$A,MATCH(J20,'Cotation EAM POM (2)'!D:D,1),1),0)</f>
        <v>9</v>
      </c>
      <c r="L20" s="46">
        <v>2</v>
      </c>
      <c r="M20" s="48">
        <f t="shared" si="0"/>
        <v>6</v>
      </c>
      <c r="N20" s="48">
        <f t="shared" si="1"/>
        <v>31</v>
      </c>
      <c r="O20" s="60">
        <f>IF(F20="","",RANK($N20,$N$7:$N$32))</f>
        <v>14</v>
      </c>
      <c r="Q20" s="12" t="str">
        <f t="shared" si="2"/>
        <v>OK</v>
      </c>
      <c r="R20" t="str">
        <f t="shared" si="3"/>
        <v>OK</v>
      </c>
      <c r="S20" s="1" t="str">
        <f t="shared" si="4"/>
        <v>KO</v>
      </c>
      <c r="T20" s="1" t="str">
        <f t="shared" si="5"/>
        <v>KO</v>
      </c>
      <c r="Y20" s="17"/>
    </row>
    <row r="21" spans="1:25" x14ac:dyDescent="0.2">
      <c r="A21" s="5">
        <v>14</v>
      </c>
      <c r="B21" s="56">
        <v>2590366</v>
      </c>
      <c r="C21" s="56" t="s">
        <v>259</v>
      </c>
      <c r="D21" s="56" t="s">
        <v>260</v>
      </c>
      <c r="E21" s="46" t="s">
        <v>213</v>
      </c>
      <c r="F21" s="20">
        <v>6.43</v>
      </c>
      <c r="G21" s="48">
        <f>IF(F21&lt;&gt;"",INDEX('Cotation EAM POM (2)'!$A:$A,MATCH(F21,'Cotation EAM POM (2)'!B:B,-1),1),0)</f>
        <v>13</v>
      </c>
      <c r="H21" s="48"/>
      <c r="I21" s="28">
        <f>IF(H21&lt;&gt;"",INDEX('Cotation EAM POM (2)'!$A:$A,MATCH(H21,'Cotation EAM POM (2)'!C:C,-1),1),0)</f>
        <v>0</v>
      </c>
      <c r="J21" s="46">
        <v>6.6</v>
      </c>
      <c r="K21" s="48">
        <f>IF(J21&lt;&gt;"",INDEX('Cotation EAM POM (2)'!$A:$A,MATCH(J21,'Cotation EAM POM (2)'!D:D,1),1),0)</f>
        <v>9</v>
      </c>
      <c r="L21" s="46">
        <v>3</v>
      </c>
      <c r="M21" s="48">
        <f t="shared" si="0"/>
        <v>9</v>
      </c>
      <c r="N21" s="48">
        <f t="shared" si="1"/>
        <v>31</v>
      </c>
      <c r="O21" s="60">
        <f>IF(F21="","",RANK($N21,$N$7:$N$32))</f>
        <v>14</v>
      </c>
      <c r="Q21" s="12" t="str">
        <f t="shared" si="2"/>
        <v>OK</v>
      </c>
      <c r="R21" t="str">
        <f t="shared" si="3"/>
        <v>OK</v>
      </c>
      <c r="S21" s="1" t="str">
        <f t="shared" si="4"/>
        <v>KO</v>
      </c>
      <c r="T21" s="1" t="str">
        <f t="shared" si="5"/>
        <v>KO</v>
      </c>
      <c r="Y21" s="17"/>
    </row>
    <row r="22" spans="1:25" x14ac:dyDescent="0.2">
      <c r="A22" s="5">
        <v>23</v>
      </c>
      <c r="B22" s="85">
        <v>2545189</v>
      </c>
      <c r="C22" s="85" t="s">
        <v>330</v>
      </c>
      <c r="D22" s="85" t="s">
        <v>331</v>
      </c>
      <c r="E22" s="86" t="s">
        <v>326</v>
      </c>
      <c r="F22" s="87">
        <v>7.07</v>
      </c>
      <c r="G22" s="88">
        <f>IF(F22&lt;&gt;"",INDEX('Cotation EAM POM (2)'!$A:$A,MATCH(F22,'Cotation EAM POM (2)'!B:B,-1),1),0)</f>
        <v>9</v>
      </c>
      <c r="H22" s="88"/>
      <c r="I22" s="88">
        <f>IF(H22&lt;&gt;"",INDEX('Cotation EAM POM (2)'!$A:$A,MATCH(H22,'Cotation EAM POM (2)'!C:C,-1),1),0)</f>
        <v>0</v>
      </c>
      <c r="J22" s="91">
        <v>6.2</v>
      </c>
      <c r="K22" s="88">
        <f>IF(J22&lt;&gt;"",INDEX('Cotation EAM POM (2)'!$A:$A,MATCH(J22,'Cotation EAM POM (2)'!D:D,1),1),0)</f>
        <v>7</v>
      </c>
      <c r="L22" s="91">
        <v>5</v>
      </c>
      <c r="M22" s="88">
        <f t="shared" si="0"/>
        <v>15</v>
      </c>
      <c r="N22" s="88">
        <f t="shared" si="1"/>
        <v>31</v>
      </c>
      <c r="O22" s="90">
        <f>IF(F22="","",RANK($N22,$N$7:$N$32))</f>
        <v>14</v>
      </c>
      <c r="Q22" s="12" t="str">
        <f t="shared" si="2"/>
        <v>OK</v>
      </c>
      <c r="R22" t="str">
        <f t="shared" si="3"/>
        <v>OK</v>
      </c>
      <c r="S22" s="1" t="str">
        <f t="shared" si="4"/>
        <v>KO</v>
      </c>
      <c r="T22" s="1" t="str">
        <f t="shared" si="5"/>
        <v>KO</v>
      </c>
      <c r="Y22" s="17"/>
    </row>
    <row r="23" spans="1:25" x14ac:dyDescent="0.2">
      <c r="A23" s="5">
        <v>29</v>
      </c>
      <c r="B23" s="85">
        <v>2640090</v>
      </c>
      <c r="C23" s="85" t="s">
        <v>341</v>
      </c>
      <c r="D23" s="85" t="s">
        <v>342</v>
      </c>
      <c r="E23" s="86" t="s">
        <v>326</v>
      </c>
      <c r="F23" s="87">
        <v>5.84</v>
      </c>
      <c r="G23" s="88">
        <f>IF(F23&lt;&gt;"",INDEX('Cotation EAM POM (2)'!$A:$A,MATCH(F23,'Cotation EAM POM (2)'!B:B,-1),1),0)</f>
        <v>17</v>
      </c>
      <c r="H23" s="88"/>
      <c r="I23" s="88">
        <f>IF(H23&lt;&gt;"",INDEX('Cotation EAM POM (2)'!$A:$A,MATCH(H23,'Cotation EAM POM (2)'!C:C,-1),1),0)</f>
        <v>0</v>
      </c>
      <c r="J23" s="91">
        <v>6</v>
      </c>
      <c r="K23" s="88">
        <f>IF(J23&lt;&gt;"",INDEX('Cotation EAM POM (2)'!$A:$A,MATCH(J23,'Cotation EAM POM (2)'!D:D,1),1),0)</f>
        <v>6</v>
      </c>
      <c r="L23" s="91">
        <v>2</v>
      </c>
      <c r="M23" s="88">
        <f t="shared" si="0"/>
        <v>6</v>
      </c>
      <c r="N23" s="88">
        <f t="shared" si="1"/>
        <v>29</v>
      </c>
      <c r="O23" s="90">
        <f>IF(F23="","",RANK($N23,$N$7:$N$32))</f>
        <v>17</v>
      </c>
      <c r="Q23" s="12" t="str">
        <f t="shared" si="2"/>
        <v>OK</v>
      </c>
      <c r="R23" t="str">
        <f t="shared" si="3"/>
        <v>OK</v>
      </c>
      <c r="S23" s="1" t="str">
        <f t="shared" si="4"/>
        <v>KO</v>
      </c>
      <c r="T23" s="1" t="str">
        <f t="shared" si="5"/>
        <v>KO</v>
      </c>
      <c r="Y23" s="16"/>
    </row>
    <row r="24" spans="1:25" x14ac:dyDescent="0.2">
      <c r="A24" s="5">
        <v>21</v>
      </c>
      <c r="B24" s="85">
        <v>2664436</v>
      </c>
      <c r="C24" s="85" t="s">
        <v>327</v>
      </c>
      <c r="D24" s="85" t="s">
        <v>328</v>
      </c>
      <c r="E24" s="86" t="s">
        <v>326</v>
      </c>
      <c r="F24" s="87">
        <v>6.44</v>
      </c>
      <c r="G24" s="88">
        <f>IF(F24&lt;&gt;"",INDEX('Cotation EAM POM (2)'!$A:$A,MATCH(F24,'Cotation EAM POM (2)'!B:B,-1),1),0)</f>
        <v>12</v>
      </c>
      <c r="H24" s="88"/>
      <c r="I24" s="88">
        <f>IF(H24&lt;&gt;"",INDEX('Cotation EAM POM (2)'!$A:$A,MATCH(H24,'Cotation EAM POM (2)'!C:C,-1),1),0)</f>
        <v>0</v>
      </c>
      <c r="J24" s="91">
        <v>7.4</v>
      </c>
      <c r="K24" s="88">
        <f>IF(J24&lt;&gt;"",INDEX('Cotation EAM POM (2)'!$A:$A,MATCH(J24,'Cotation EAM POM (2)'!D:D,1),1),0)</f>
        <v>13</v>
      </c>
      <c r="L24" s="91">
        <v>1</v>
      </c>
      <c r="M24" s="88">
        <f t="shared" si="0"/>
        <v>3</v>
      </c>
      <c r="N24" s="88">
        <f t="shared" si="1"/>
        <v>28</v>
      </c>
      <c r="O24" s="90">
        <f>IF(F24="","",RANK($N24,$N$7:$N$32))</f>
        <v>18</v>
      </c>
      <c r="Q24" s="12" t="str">
        <f t="shared" si="2"/>
        <v>OK</v>
      </c>
      <c r="R24" t="str">
        <f t="shared" si="3"/>
        <v>OK</v>
      </c>
      <c r="S24" s="1" t="str">
        <f t="shared" si="4"/>
        <v>KO</v>
      </c>
      <c r="T24" s="1" t="str">
        <f t="shared" si="5"/>
        <v>KO</v>
      </c>
      <c r="Y24" s="16"/>
    </row>
    <row r="25" spans="1:25" x14ac:dyDescent="0.2">
      <c r="A25" s="5">
        <v>32</v>
      </c>
      <c r="B25" s="85">
        <v>2576113</v>
      </c>
      <c r="C25" s="85" t="s">
        <v>345</v>
      </c>
      <c r="D25" s="85" t="s">
        <v>346</v>
      </c>
      <c r="E25" s="86" t="s">
        <v>326</v>
      </c>
      <c r="F25" s="87">
        <v>6.31</v>
      </c>
      <c r="G25" s="88">
        <f>IF(F25&lt;&gt;"",INDEX('Cotation EAM POM (2)'!$A:$A,MATCH(F25,'Cotation EAM POM (2)'!B:B,-1),1),0)</f>
        <v>13</v>
      </c>
      <c r="H25" s="89"/>
      <c r="I25" s="88">
        <f>IF(H25&lt;&gt;"",INDEX('Cotation EAM POM (2)'!$A:$A,MATCH(H25,'Cotation EAM POM (2)'!C:C,-1),1),0)</f>
        <v>0</v>
      </c>
      <c r="J25" s="89">
        <v>6.6</v>
      </c>
      <c r="K25" s="88">
        <f>IF(J25&lt;&gt;"",INDEX('Cotation EAM POM (2)'!$A:$A,MATCH(J25,'Cotation EAM POM (2)'!D:D,1),1),0)</f>
        <v>9</v>
      </c>
      <c r="L25" s="89">
        <v>2</v>
      </c>
      <c r="M25" s="88">
        <f t="shared" si="0"/>
        <v>6</v>
      </c>
      <c r="N25" s="88">
        <f t="shared" si="1"/>
        <v>28</v>
      </c>
      <c r="O25" s="90">
        <f>IF(F25="","",RANK($N25,$N$7:$N$32))</f>
        <v>18</v>
      </c>
      <c r="Q25" s="12" t="str">
        <f t="shared" si="2"/>
        <v>OK</v>
      </c>
      <c r="R25" t="str">
        <f t="shared" si="3"/>
        <v>OK</v>
      </c>
      <c r="S25" s="1" t="str">
        <f t="shared" si="4"/>
        <v>KO</v>
      </c>
      <c r="T25" s="1" t="str">
        <f t="shared" si="5"/>
        <v>KO</v>
      </c>
      <c r="Y25" s="16"/>
    </row>
    <row r="26" spans="1:25" x14ac:dyDescent="0.2">
      <c r="A26">
        <v>6</v>
      </c>
      <c r="B26" s="56">
        <v>2557764</v>
      </c>
      <c r="C26" s="56" t="s">
        <v>249</v>
      </c>
      <c r="D26" s="56" t="s">
        <v>250</v>
      </c>
      <c r="E26" s="46" t="s">
        <v>213</v>
      </c>
      <c r="F26" s="20">
        <v>6.1</v>
      </c>
      <c r="G26" s="48">
        <f>IF(F26&lt;&gt;"",INDEX('Cotation EAM POM (2)'!$A:$A,MATCH(F26,'Cotation EAM POM (2)'!B:B,-1),1),0)</f>
        <v>15</v>
      </c>
      <c r="H26" s="48"/>
      <c r="I26" s="28">
        <f>IF(H26&lt;&gt;"",INDEX('Cotation EAM POM (2)'!$A:$A,MATCH(H26,'Cotation EAM POM (2)'!C:C,-1),1),0)</f>
        <v>0</v>
      </c>
      <c r="J26" s="46">
        <v>6.4</v>
      </c>
      <c r="K26" s="48">
        <f>IF(J26&lt;&gt;"",INDEX('Cotation EAM POM (2)'!$A:$A,MATCH(J26,'Cotation EAM POM (2)'!D:D,1),1),0)</f>
        <v>8</v>
      </c>
      <c r="L26" s="46">
        <v>1</v>
      </c>
      <c r="M26" s="48">
        <f t="shared" si="0"/>
        <v>3</v>
      </c>
      <c r="N26" s="48">
        <f t="shared" si="1"/>
        <v>26</v>
      </c>
      <c r="O26" s="60">
        <f>IF(F26="","",RANK($N26,$N$7:$N$32))</f>
        <v>20</v>
      </c>
      <c r="Q26" s="12" t="str">
        <f t="shared" si="2"/>
        <v>OK</v>
      </c>
      <c r="R26" t="str">
        <f t="shared" si="3"/>
        <v>OK</v>
      </c>
      <c r="S26" s="1" t="str">
        <f t="shared" si="4"/>
        <v>KO</v>
      </c>
      <c r="T26" s="1" t="str">
        <f t="shared" si="5"/>
        <v>KO</v>
      </c>
      <c r="Y26" s="17"/>
    </row>
    <row r="27" spans="1:25" x14ac:dyDescent="0.2">
      <c r="A27" s="5">
        <v>26</v>
      </c>
      <c r="B27" s="85">
        <v>2647872</v>
      </c>
      <c r="C27" s="85" t="s">
        <v>336</v>
      </c>
      <c r="D27" s="85" t="s">
        <v>337</v>
      </c>
      <c r="E27" s="86" t="s">
        <v>326</v>
      </c>
      <c r="F27" s="87">
        <v>6.3</v>
      </c>
      <c r="G27" s="88">
        <f>IF(F27&lt;&gt;"",INDEX('Cotation EAM POM (2)'!$A:$A,MATCH(F27,'Cotation EAM POM (2)'!B:B,-1),1),0)</f>
        <v>13</v>
      </c>
      <c r="H27" s="88"/>
      <c r="I27" s="88">
        <f>IF(H27&lt;&gt;"",INDEX('Cotation EAM POM (2)'!$A:$A,MATCH(H27,'Cotation EAM POM (2)'!C:C,-1),1),0)</f>
        <v>0</v>
      </c>
      <c r="J27" s="91">
        <v>6.4</v>
      </c>
      <c r="K27" s="88">
        <f>IF(J27&lt;&gt;"",INDEX('Cotation EAM POM (2)'!$A:$A,MATCH(J27,'Cotation EAM POM (2)'!D:D,1),1),0)</f>
        <v>8</v>
      </c>
      <c r="L27" s="91">
        <v>1</v>
      </c>
      <c r="M27" s="88">
        <f t="shared" si="0"/>
        <v>3</v>
      </c>
      <c r="N27" s="88">
        <f t="shared" si="1"/>
        <v>24</v>
      </c>
      <c r="O27" s="90">
        <f>IF(F27="","",RANK($N27,$N$7:$N$32))</f>
        <v>21</v>
      </c>
      <c r="Q27" s="12" t="str">
        <f t="shared" si="2"/>
        <v>OK</v>
      </c>
      <c r="R27" t="str">
        <f t="shared" si="3"/>
        <v>OK</v>
      </c>
      <c r="S27" s="1" t="str">
        <f t="shared" si="4"/>
        <v>KO</v>
      </c>
      <c r="T27" s="1" t="str">
        <f t="shared" si="5"/>
        <v>KO</v>
      </c>
      <c r="Y27" s="17"/>
    </row>
    <row r="28" spans="1:25" x14ac:dyDescent="0.2">
      <c r="A28">
        <v>4</v>
      </c>
      <c r="B28" s="56">
        <v>2557493</v>
      </c>
      <c r="C28" s="56" t="s">
        <v>245</v>
      </c>
      <c r="D28" s="56" t="s">
        <v>246</v>
      </c>
      <c r="E28" s="46" t="s">
        <v>213</v>
      </c>
      <c r="F28" s="20">
        <v>6.25</v>
      </c>
      <c r="G28" s="48">
        <f>IF(F28&lt;&gt;"",INDEX('Cotation EAM POM (2)'!$A:$A,MATCH(F28,'Cotation EAM POM (2)'!B:B,-1),1),0)</f>
        <v>14</v>
      </c>
      <c r="H28" s="48"/>
      <c r="I28" s="28">
        <f>IF(H28&lt;&gt;"",INDEX('Cotation EAM POM (2)'!$A:$A,MATCH(H28,'Cotation EAM POM (2)'!C:C,-1),1),0)</f>
        <v>0</v>
      </c>
      <c r="J28" s="46">
        <v>5.8</v>
      </c>
      <c r="K28" s="48">
        <f>IF(J28&lt;&gt;"",INDEX('Cotation EAM POM (2)'!$A:$A,MATCH(J28,'Cotation EAM POM (2)'!D:D,1),1),0)</f>
        <v>5</v>
      </c>
      <c r="L28" s="46">
        <v>1</v>
      </c>
      <c r="M28" s="48">
        <f t="shared" si="0"/>
        <v>3</v>
      </c>
      <c r="N28" s="48">
        <f t="shared" si="1"/>
        <v>22</v>
      </c>
      <c r="O28" s="60">
        <f>IF(F28="","",RANK($N28,$N$7:$N$32))</f>
        <v>22</v>
      </c>
      <c r="Q28" s="12" t="str">
        <f t="shared" si="2"/>
        <v>OK</v>
      </c>
      <c r="R28" t="str">
        <f t="shared" si="3"/>
        <v>OK</v>
      </c>
      <c r="S28" s="1" t="str">
        <f t="shared" si="4"/>
        <v>KO</v>
      </c>
      <c r="T28" s="1" t="str">
        <f t="shared" si="5"/>
        <v>KO</v>
      </c>
      <c r="Y28" s="16"/>
    </row>
    <row r="29" spans="1:25" x14ac:dyDescent="0.2">
      <c r="A29" s="5">
        <v>25</v>
      </c>
      <c r="B29" s="85">
        <v>2557567</v>
      </c>
      <c r="C29" s="85" t="s">
        <v>334</v>
      </c>
      <c r="D29" s="85" t="s">
        <v>335</v>
      </c>
      <c r="E29" s="86" t="s">
        <v>326</v>
      </c>
      <c r="F29" s="87">
        <v>6.43</v>
      </c>
      <c r="G29" s="88">
        <f>IF(F29&lt;&gt;"",INDEX('Cotation EAM POM (2)'!$A:$A,MATCH(F29,'Cotation EAM POM (2)'!B:B,-1),1),0)</f>
        <v>13</v>
      </c>
      <c r="H29" s="88"/>
      <c r="I29" s="88">
        <f>IF(H29&lt;&gt;"",INDEX('Cotation EAM POM (2)'!$A:$A,MATCH(H29,'Cotation EAM POM (2)'!C:C,-1),1),0)</f>
        <v>0</v>
      </c>
      <c r="J29" s="91">
        <v>4.8</v>
      </c>
      <c r="K29" s="88">
        <f>IF(J29&lt;&gt;"",INDEX('Cotation EAM POM (2)'!$A:$A,MATCH(J29,'Cotation EAM POM (2)'!D:D,1),1),0)</f>
        <v>1</v>
      </c>
      <c r="L29" s="89">
        <v>1</v>
      </c>
      <c r="M29" s="88">
        <f t="shared" si="0"/>
        <v>3</v>
      </c>
      <c r="N29" s="88">
        <f t="shared" si="1"/>
        <v>17</v>
      </c>
      <c r="O29" s="90">
        <f>IF(F29="","",RANK($N29,$N$7:$N$32))</f>
        <v>23</v>
      </c>
      <c r="Q29" s="12" t="str">
        <f t="shared" si="2"/>
        <v>OK</v>
      </c>
      <c r="R29" t="str">
        <f t="shared" si="3"/>
        <v>OK</v>
      </c>
      <c r="S29" s="1" t="str">
        <f t="shared" si="4"/>
        <v>KO</v>
      </c>
      <c r="T29" s="1" t="str">
        <f t="shared" si="5"/>
        <v>KO</v>
      </c>
      <c r="Y29" s="16"/>
    </row>
    <row r="30" spans="1:25" x14ac:dyDescent="0.2">
      <c r="A30" s="5">
        <v>18</v>
      </c>
      <c r="B30" s="56">
        <v>2627820</v>
      </c>
      <c r="C30" s="56" t="s">
        <v>264</v>
      </c>
      <c r="D30" s="56" t="s">
        <v>200</v>
      </c>
      <c r="E30" s="46" t="s">
        <v>213</v>
      </c>
      <c r="F30" s="20">
        <v>7.38</v>
      </c>
      <c r="G30" s="48">
        <f>IF(F30&lt;&gt;"",INDEX('Cotation EAM POM (2)'!$A:$A,MATCH(F30,'Cotation EAM POM (2)'!B:B,-1),1),0)</f>
        <v>8</v>
      </c>
      <c r="H30" s="48"/>
      <c r="I30" s="28">
        <f>IF(H30&lt;&gt;"",INDEX('Cotation EAM POM (2)'!$A:$A,MATCH(H30,'Cotation EAM POM (2)'!C:C,-1),1),0)</f>
        <v>0</v>
      </c>
      <c r="J30" s="46">
        <v>5</v>
      </c>
      <c r="K30" s="48">
        <f>IF(J30&lt;&gt;"",INDEX('Cotation EAM POM (2)'!$A:$A,MATCH(J30,'Cotation EAM POM (2)'!D:D,1),1),0)</f>
        <v>1</v>
      </c>
      <c r="L30" s="46">
        <v>2</v>
      </c>
      <c r="M30" s="48">
        <f t="shared" si="0"/>
        <v>6</v>
      </c>
      <c r="N30" s="48">
        <f t="shared" si="1"/>
        <v>15</v>
      </c>
      <c r="O30" s="60">
        <f>IF(F30="","",RANK($N30,$N$7:$N$32))</f>
        <v>24</v>
      </c>
      <c r="Q30" s="12" t="str">
        <f t="shared" si="2"/>
        <v>OK</v>
      </c>
      <c r="R30" t="str">
        <f t="shared" si="3"/>
        <v>OK</v>
      </c>
      <c r="S30" s="1" t="str">
        <f t="shared" si="4"/>
        <v>KO</v>
      </c>
      <c r="T30" s="1" t="str">
        <f t="shared" si="5"/>
        <v>KO</v>
      </c>
      <c r="Y30" s="16"/>
    </row>
    <row r="31" spans="1:25" x14ac:dyDescent="0.2">
      <c r="A31" s="5">
        <v>10</v>
      </c>
      <c r="B31" s="56">
        <v>2649090</v>
      </c>
      <c r="C31" s="56" t="s">
        <v>257</v>
      </c>
      <c r="D31" s="56" t="s">
        <v>258</v>
      </c>
      <c r="E31" s="46" t="s">
        <v>213</v>
      </c>
      <c r="F31" s="20">
        <v>6.95</v>
      </c>
      <c r="G31" s="48">
        <f>IF(F31&lt;&gt;"",INDEX('Cotation EAM POM (2)'!$A:$A,MATCH(F31,'Cotation EAM POM (2)'!B:B,-1),1),0)</f>
        <v>9</v>
      </c>
      <c r="H31" s="48"/>
      <c r="I31" s="28">
        <f>IF(H31&lt;&gt;"",INDEX('Cotation EAM POM (2)'!$A:$A,MATCH(H31,'Cotation EAM POM (2)'!C:C,-1),1),0)</f>
        <v>0</v>
      </c>
      <c r="J31" s="46">
        <v>4.5999999999999996</v>
      </c>
      <c r="K31" s="48">
        <f>IF(J31&lt;&gt;"",INDEX('Cotation EAM POM (2)'!$A:$A,MATCH(J31,'Cotation EAM POM (2)'!D:D,1),1),0)</f>
        <v>1</v>
      </c>
      <c r="L31" s="46">
        <v>1</v>
      </c>
      <c r="M31" s="48">
        <f t="shared" si="0"/>
        <v>3</v>
      </c>
      <c r="N31" s="48">
        <f t="shared" si="1"/>
        <v>13</v>
      </c>
      <c r="O31" s="60">
        <f>IF(F31="","",RANK($N31,$N$7:$N$32))</f>
        <v>25</v>
      </c>
      <c r="Q31" s="12" t="str">
        <f t="shared" si="2"/>
        <v>OK</v>
      </c>
      <c r="R31" t="str">
        <f t="shared" si="3"/>
        <v>OK</v>
      </c>
      <c r="S31" s="1" t="str">
        <f t="shared" si="4"/>
        <v>KO</v>
      </c>
      <c r="T31" s="1" t="str">
        <f t="shared" si="5"/>
        <v>KO</v>
      </c>
      <c r="Y31" s="16"/>
    </row>
    <row r="32" spans="1:25" x14ac:dyDescent="0.2">
      <c r="A32" s="5">
        <v>16</v>
      </c>
      <c r="B32" s="56">
        <v>2673836</v>
      </c>
      <c r="C32" s="56" t="s">
        <v>261</v>
      </c>
      <c r="D32" s="56" t="s">
        <v>262</v>
      </c>
      <c r="E32" s="46" t="s">
        <v>213</v>
      </c>
      <c r="F32" s="20">
        <v>8.5</v>
      </c>
      <c r="G32" s="48">
        <f>IF(F32&lt;&gt;"",INDEX('Cotation EAM POM (2)'!$A:$A,MATCH(F32,'Cotation EAM POM (2)'!B:B,-1),1),0)</f>
        <v>3</v>
      </c>
      <c r="H32" s="47"/>
      <c r="I32" s="28">
        <f>IF(H32&lt;&gt;"",INDEX('Cotation EAM POM (2)'!$A:$A,MATCH(H32,'Cotation EAM POM (2)'!C:C,-1),1),0)</f>
        <v>0</v>
      </c>
      <c r="J32" s="47">
        <v>4.4000000000000004</v>
      </c>
      <c r="K32" s="48">
        <f>IF(J32&lt;&gt;"",INDEX('Cotation EAM POM (2)'!$A:$A,MATCH(J32,'Cotation EAM POM (2)'!D:D,1),1),0)</f>
        <v>1</v>
      </c>
      <c r="L32" s="54">
        <v>2</v>
      </c>
      <c r="M32" s="48">
        <f t="shared" si="0"/>
        <v>6</v>
      </c>
      <c r="N32" s="47">
        <f t="shared" si="1"/>
        <v>10</v>
      </c>
      <c r="O32" s="60">
        <f>IF(F32="","",RANK($N32,$N$7:$N$32))</f>
        <v>26</v>
      </c>
      <c r="Q32" s="12" t="str">
        <f t="shared" si="2"/>
        <v>OK</v>
      </c>
      <c r="R32" t="str">
        <f t="shared" si="3"/>
        <v>OK</v>
      </c>
      <c r="S32" s="1" t="str">
        <f t="shared" si="4"/>
        <v>KO</v>
      </c>
      <c r="T32" s="1" t="str">
        <f t="shared" si="5"/>
        <v>KO</v>
      </c>
      <c r="Y32" s="16"/>
    </row>
  </sheetData>
  <autoFilter ref="B6:Y32" xr:uid="{00000000-0009-0000-0000-000000000000}">
    <sortState xmlns:xlrd2="http://schemas.microsoft.com/office/spreadsheetml/2017/richdata2" ref="B7:Y32">
      <sortCondition descending="1" ref="N6"/>
    </sortState>
  </autoFilter>
  <sortState xmlns:xlrd2="http://schemas.microsoft.com/office/spreadsheetml/2017/richdata2" ref="A7:T32">
    <sortCondition ref="O7:O32"/>
  </sortState>
  <customSheetViews>
    <customSheetView guid="{006E0C37-BDC3-421F-8C39-D160CFD5377B}" scale="85" showPageBreaks="1" fitToPage="1" printArea="1">
      <pane ySplit="6" topLeftCell="A16" activePane="bottomLeft" state="frozenSplit"/>
      <selection pane="bottomLeft" activeCell="B7" sqref="B7:D8"/>
      <pageMargins left="0.7" right="0.7" top="0.75" bottom="0.75" header="0.3" footer="0.3"/>
      <printOptions horizontalCentered="1" verticalCentered="1"/>
      <pageSetup paperSize="9" scale="90" fitToHeight="2" orientation="landscape" horizontalDpi="300" verticalDpi="300"/>
      <headerFooter alignWithMargins="0">
        <oddHeader>&amp;CUSTA&amp;REA Garçons</oddHeader>
        <oddFooter>&amp;R&amp;P / &amp;N</oddFooter>
      </headerFooter>
    </customSheetView>
    <customSheetView guid="{5819A7A4-9F47-4FCF-BFCE-F58C5568C449}" scale="85" showPageBreaks="1" fitToPage="1" topLeftCell="B1">
      <pane ySplit="6" topLeftCell="A7" activePane="bottomLeft" state="frozenSplit"/>
      <selection pane="bottomLeft" activeCell="F8" sqref="F8"/>
      <pageMargins left="0.7" right="0.7" top="0.75" bottom="0.75" header="0.3" footer="0.3"/>
      <printOptions horizontalCentered="1" verticalCentered="1"/>
      <pageSetup paperSize="9" scale="74" fitToHeight="2" orientation="landscape"/>
      <headerFooter alignWithMargins="0">
        <oddHeader>&amp;CUSTA&amp;REA Garçons</oddHeader>
        <oddFooter>&amp;R&amp;P / &amp;N</oddFooter>
      </headerFooter>
    </customSheetView>
    <customSheetView guid="{E03CC42E-ED4A-44F9-8735-8B1E7B0ED9E7}" scale="85" fitToPage="1">
      <pane ySplit="6" topLeftCell="A13" activePane="bottomLeft" state="frozenSplit"/>
      <selection pane="bottomLeft" activeCell="K20" sqref="K20"/>
      <pageMargins left="0.7" right="0.7" top="0.75" bottom="0.75" header="0.3" footer="0.3"/>
      <printOptions horizontalCentered="1" verticalCentered="1"/>
      <pageSetup paperSize="9" scale="89" fitToHeight="2" orientation="landscape" horizontalDpi="300" verticalDpi="300"/>
      <headerFooter alignWithMargins="0">
        <oddHeader>&amp;CUSTA&amp;REA Garçons</oddHeader>
        <oddFooter>&amp;R&amp;P / &amp;N</oddFooter>
      </headerFooter>
    </customSheetView>
    <customSheetView guid="{94BB5612-70B5-44F6-9D0C-013A2C4E6012}" scale="85" fitToPage="1">
      <pane ySplit="6" topLeftCell="A7" activePane="bottomLeft" state="frozenSplit"/>
      <selection pane="bottomLeft" activeCell="A7" sqref="A7:IV11"/>
      <pageMargins left="0.7" right="0.7" top="0.75" bottom="0.75" header="0.3" footer="0.3"/>
      <printOptions horizontalCentered="1" verticalCentered="1"/>
      <pageSetup paperSize="9" scale="90" fitToHeight="2" orientation="landscape" horizontalDpi="300" verticalDpi="300"/>
      <headerFooter alignWithMargins="0">
        <oddHeader>&amp;CUSTA&amp;REA Garçons</oddHeader>
        <oddFooter>&amp;R&amp;P / &amp;N</oddFooter>
      </headerFooter>
    </customSheetView>
    <customSheetView guid="{41487DD6-1D34-4307-BCB2-32C0B5F18B1A}" scale="85" fitToPage="1">
      <pane ySplit="6" topLeftCell="A16" activePane="bottomLeft" state="frozenSplit"/>
      <selection pane="bottomLeft" activeCell="B7" sqref="B7:D8"/>
      <pageMargins left="0.7" right="0.7" top="0.75" bottom="0.75" header="0.3" footer="0.3"/>
      <printOptions horizontalCentered="1" verticalCentered="1"/>
      <pageSetup paperSize="9" scale="90" fitToHeight="2" orientation="landscape" horizontalDpi="300" verticalDpi="300"/>
      <headerFooter alignWithMargins="0">
        <oddHeader>&amp;CUSTA&amp;REA Garçons</oddHeader>
        <oddFooter>&amp;R&amp;P / &amp;N</oddFooter>
      </headerFooter>
    </customSheetView>
  </customSheetViews>
  <mergeCells count="9">
    <mergeCell ref="N5:O5"/>
    <mergeCell ref="B1:P2"/>
    <mergeCell ref="L5:M5"/>
    <mergeCell ref="F5:G5"/>
    <mergeCell ref="H5:I5"/>
    <mergeCell ref="J5:K5"/>
    <mergeCell ref="B4:D4"/>
    <mergeCell ref="G3:H3"/>
    <mergeCell ref="K3:L3"/>
  </mergeCells>
  <phoneticPr fontId="0" type="noConversion"/>
  <conditionalFormatting sqref="G7:G32 I7:I32 K7:K32 M7:O32">
    <cfRule type="cellIs" dxfId="7" priority="36" stopIfTrue="1" operator="equal">
      <formula>0</formula>
    </cfRule>
  </conditionalFormatting>
  <printOptions horizontalCentered="1" verticalCentered="1"/>
  <pageMargins left="0" right="0" top="0.39370078740157483" bottom="0.39370078740157483" header="0.11811023622047245" footer="0.11811023622047245"/>
  <pageSetup paperSize="9" scale="87" orientation="landscape" horizontalDpi="300" verticalDpi="300" r:id="rId1"/>
  <headerFooter alignWithMargins="0">
    <oddHeader>&amp;C
EA Garçons</oddHeader>
    <oddFooter>&amp;R&amp;P /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indexed="14"/>
    <pageSetUpPr fitToPage="1"/>
  </sheetPr>
  <dimension ref="A1:T28"/>
  <sheetViews>
    <sheetView zoomScale="130" zoomScaleNormal="130" workbookViewId="0">
      <pane ySplit="6" topLeftCell="A7" activePane="bottomLeft" state="frozen"/>
      <selection pane="bottomLeft"/>
    </sheetView>
  </sheetViews>
  <sheetFormatPr baseColWidth="10" defaultColWidth="10.7109375" defaultRowHeight="12.75" x14ac:dyDescent="0.2"/>
  <cols>
    <col min="1" max="1" width="10.7109375" style="5"/>
    <col min="2" max="2" width="12.140625" style="5" bestFit="1" customWidth="1"/>
    <col min="3" max="3" width="17.7109375" style="5" bestFit="1" customWidth="1"/>
    <col min="4" max="4" width="14.7109375" style="22" bestFit="1" customWidth="1"/>
    <col min="5" max="5" width="44.28515625" style="53" customWidth="1"/>
    <col min="6" max="6" width="9" style="5" bestFit="1" customWidth="1"/>
    <col min="7" max="7" width="11" style="5" bestFit="1" customWidth="1"/>
    <col min="8" max="8" width="9" style="5" hidden="1" customWidth="1"/>
    <col min="9" max="9" width="11" style="5" hidden="1" customWidth="1"/>
    <col min="10" max="10" width="9" style="5" bestFit="1" customWidth="1"/>
    <col min="11" max="11" width="11" style="5" bestFit="1" customWidth="1"/>
    <col min="12" max="12" width="9" style="5" bestFit="1" customWidth="1"/>
    <col min="13" max="14" width="11" style="5" bestFit="1" customWidth="1"/>
    <col min="15" max="15" width="10.140625" style="5" bestFit="1" customWidth="1"/>
    <col min="16" max="16" width="10.7109375" style="22"/>
    <col min="17" max="17" width="5.7109375" style="12" bestFit="1" customWidth="1"/>
    <col min="18" max="18" width="5.42578125" style="5" bestFit="1" customWidth="1"/>
    <col min="19" max="19" width="8.140625" style="5" bestFit="1" customWidth="1"/>
    <col min="20" max="20" width="8" style="5" bestFit="1" customWidth="1"/>
    <col min="21" max="16384" width="10.7109375" style="5"/>
  </cols>
  <sheetData>
    <row r="1" spans="1:20" ht="12.75" customHeight="1" x14ac:dyDescent="0.2">
      <c r="B1" s="73" t="s">
        <v>188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0" ht="12" customHeight="1" x14ac:dyDescent="0.2"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R2" s="5" t="s">
        <v>22</v>
      </c>
      <c r="S2" s="5" t="s">
        <v>25</v>
      </c>
    </row>
    <row r="3" spans="1:20" x14ac:dyDescent="0.2">
      <c r="F3" s="64">
        <f>COUNT(B7:B28)+1</f>
        <v>22</v>
      </c>
      <c r="G3" s="81" t="s">
        <v>19</v>
      </c>
      <c r="H3" s="81"/>
      <c r="J3" s="64">
        <f>COUNTIF(N7:N28, "&gt; 0")</f>
        <v>22</v>
      </c>
      <c r="K3" s="81" t="s">
        <v>18</v>
      </c>
      <c r="L3" s="81"/>
    </row>
    <row r="4" spans="1:20" ht="13.5" thickBot="1" x14ac:dyDescent="0.25">
      <c r="B4" s="82" t="s">
        <v>10</v>
      </c>
      <c r="C4" s="82"/>
      <c r="D4" s="82"/>
    </row>
    <row r="5" spans="1:20" s="3" customFormat="1" x14ac:dyDescent="0.2">
      <c r="E5" s="7"/>
      <c r="F5" s="74" t="s">
        <v>3</v>
      </c>
      <c r="G5" s="75"/>
      <c r="H5" s="74" t="s">
        <v>9</v>
      </c>
      <c r="I5" s="75"/>
      <c r="J5" s="74" t="s">
        <v>17</v>
      </c>
      <c r="K5" s="75"/>
      <c r="L5" s="74" t="s">
        <v>186</v>
      </c>
      <c r="M5" s="75"/>
      <c r="N5" s="79" t="s">
        <v>4</v>
      </c>
      <c r="O5" s="80"/>
      <c r="Q5" s="13" t="s">
        <v>20</v>
      </c>
      <c r="R5" s="3" t="s">
        <v>21</v>
      </c>
      <c r="S5" s="22" t="s">
        <v>29</v>
      </c>
      <c r="T5" s="22" t="s">
        <v>30</v>
      </c>
    </row>
    <row r="6" spans="1:20" s="3" customFormat="1" x14ac:dyDescent="0.2">
      <c r="A6" s="3" t="s">
        <v>374</v>
      </c>
      <c r="B6" s="23" t="s">
        <v>16</v>
      </c>
      <c r="C6" s="23" t="s">
        <v>0</v>
      </c>
      <c r="D6" s="23" t="s">
        <v>1</v>
      </c>
      <c r="E6" s="23" t="s">
        <v>2</v>
      </c>
      <c r="F6" s="44" t="s">
        <v>6</v>
      </c>
      <c r="G6" s="23" t="s">
        <v>7</v>
      </c>
      <c r="H6" s="44" t="s">
        <v>6</v>
      </c>
      <c r="I6" s="23" t="s">
        <v>7</v>
      </c>
      <c r="J6" s="44" t="s">
        <v>6</v>
      </c>
      <c r="K6" s="23" t="s">
        <v>7</v>
      </c>
      <c r="L6" s="44" t="s">
        <v>6</v>
      </c>
      <c r="M6" s="23" t="s">
        <v>7</v>
      </c>
      <c r="N6" s="44" t="s">
        <v>7</v>
      </c>
      <c r="O6" s="59" t="s">
        <v>8</v>
      </c>
      <c r="Q6" s="13"/>
    </row>
    <row r="7" spans="1:20" x14ac:dyDescent="0.2">
      <c r="A7" s="5">
        <v>64</v>
      </c>
      <c r="B7" s="65">
        <v>2640282</v>
      </c>
      <c r="C7" s="56" t="s">
        <v>283</v>
      </c>
      <c r="D7" s="56" t="s">
        <v>284</v>
      </c>
      <c r="E7" s="24" t="s">
        <v>289</v>
      </c>
      <c r="F7" s="46">
        <v>5.63</v>
      </c>
      <c r="G7" s="46">
        <f>IF(F7&lt;&gt;"",INDEX('Cotation EAM POM (2)'!$A:$A,MATCH(F7,'Cotation EAM POM (2)'!B:B,-1),1),0)</f>
        <v>19</v>
      </c>
      <c r="H7" s="46"/>
      <c r="I7" s="46">
        <f>IF(H7&lt;&gt;"",INDEX('Cotation EAM POM (2)'!$A:$A,MATCH(H7,'Cotation EAM POM (2)'!C:C,-1),1),0)</f>
        <v>0</v>
      </c>
      <c r="J7" s="46">
        <v>7.8</v>
      </c>
      <c r="K7" s="46">
        <f>IF(J7&lt;&gt;"",INDEX('Cotation EAM POM (2)'!$A:$A,MATCH(J7,'Cotation EAM POM (2)'!D:D,1),1),0)</f>
        <v>15</v>
      </c>
      <c r="L7" s="46">
        <v>4</v>
      </c>
      <c r="M7" s="46">
        <f t="shared" ref="M7:M28" si="0">L7*3</f>
        <v>12</v>
      </c>
      <c r="N7" s="46">
        <f t="shared" ref="N7:N28" si="1">G7+I7+K7+M7-MIN(G7,I7)</f>
        <v>46</v>
      </c>
      <c r="O7" s="60">
        <f>IF(F7="","",RANK(N7,$N$7:$N$28))</f>
        <v>1</v>
      </c>
      <c r="Q7" s="12" t="str">
        <f t="shared" ref="Q7:Q28" si="2">IF(AND(F7="",H7=""),"","OK")</f>
        <v>OK</v>
      </c>
      <c r="R7" s="5" t="str">
        <f t="shared" ref="R7:R28" si="3">IF(AND(J7&lt;&gt;"",L7&lt;&gt;"",Q7="OK"),"OK","")</f>
        <v>OK</v>
      </c>
      <c r="S7" s="22" t="str">
        <f t="shared" ref="S7:S28" si="4">IFERROR(IF(VLOOKUP(B7,Tab,2,FALSE) &lt;&gt; TRIM(C7), VLOOKUP(B7,Tab,2,FALSE), ""), "KO")</f>
        <v>KO</v>
      </c>
      <c r="T7" s="22" t="str">
        <f t="shared" ref="T7:T28" si="5">IFERROR(IF(VLOOKUP(B7,Tab,3,FALSE) &lt;&gt; TRIM(D7), VLOOKUP(B7,Tab,3,FALSE), ""), "KO")</f>
        <v>KO</v>
      </c>
    </row>
    <row r="8" spans="1:20" x14ac:dyDescent="0.2">
      <c r="A8" s="5">
        <v>54</v>
      </c>
      <c r="B8" s="56">
        <v>2716105</v>
      </c>
      <c r="C8" s="56" t="s">
        <v>269</v>
      </c>
      <c r="D8" s="56" t="s">
        <v>270</v>
      </c>
      <c r="E8" s="46" t="s">
        <v>213</v>
      </c>
      <c r="F8" s="46">
        <v>5.38</v>
      </c>
      <c r="G8" s="46">
        <f>IF(F8&lt;&gt;"",INDEX('Cotation EAM POM (2)'!$A:$A,MATCH(F8,'Cotation EAM POM (2)'!B:B,-1),1),0)</f>
        <v>20</v>
      </c>
      <c r="H8" s="46"/>
      <c r="I8" s="46">
        <f>IF(H8&lt;&gt;"",INDEX('Cotation EAM POM (2)'!$A:$A,MATCH(H8,'Cotation EAM POM (2)'!C:C,-1),1),0)</f>
        <v>0</v>
      </c>
      <c r="J8" s="46">
        <v>8.1999999999999993</v>
      </c>
      <c r="K8" s="46">
        <f>IF(J8&lt;&gt;"",INDEX('Cotation EAM POM (2)'!$A:$A,MATCH(J8,'Cotation EAM POM (2)'!D:D,1),1),0)</f>
        <v>17</v>
      </c>
      <c r="L8" s="46">
        <v>2</v>
      </c>
      <c r="M8" s="46">
        <f t="shared" si="0"/>
        <v>6</v>
      </c>
      <c r="N8" s="46">
        <f t="shared" si="1"/>
        <v>43</v>
      </c>
      <c r="O8" s="60">
        <f>IF(F8="","",RANK(N8,$N$7:$N$28))</f>
        <v>2</v>
      </c>
      <c r="Q8" s="12" t="str">
        <f t="shared" si="2"/>
        <v>OK</v>
      </c>
      <c r="R8" s="5" t="str">
        <f t="shared" si="3"/>
        <v>OK</v>
      </c>
      <c r="S8" s="22" t="str">
        <f t="shared" si="4"/>
        <v>KO</v>
      </c>
      <c r="T8" s="22" t="str">
        <f t="shared" si="5"/>
        <v>KO</v>
      </c>
    </row>
    <row r="9" spans="1:20" x14ac:dyDescent="0.2">
      <c r="A9" s="5">
        <v>68</v>
      </c>
      <c r="B9" s="92">
        <v>2676506</v>
      </c>
      <c r="C9" s="85" t="s">
        <v>314</v>
      </c>
      <c r="D9" s="85" t="s">
        <v>315</v>
      </c>
      <c r="E9" s="93" t="s">
        <v>326</v>
      </c>
      <c r="F9" s="91">
        <v>5.69</v>
      </c>
      <c r="G9" s="91">
        <f>IF(F9&lt;&gt;"",INDEX('Cotation EAM POM (2)'!$A:$A,MATCH(F9,'Cotation EAM POM (2)'!B:B,-1),1),0)</f>
        <v>18</v>
      </c>
      <c r="H9" s="94"/>
      <c r="I9" s="91">
        <f>IF(H9&lt;&gt;"",INDEX('Cotation EAM POM (2)'!$A:$A,MATCH(H9,'Cotation EAM POM (2)'!C:C,-1),1),0)</f>
        <v>0</v>
      </c>
      <c r="J9" s="94">
        <v>7.4</v>
      </c>
      <c r="K9" s="91">
        <f>IF(J9&lt;&gt;"",INDEX('Cotation EAM POM (2)'!$A:$A,MATCH(J9,'Cotation EAM POM (2)'!D:D,1),1),0)</f>
        <v>13</v>
      </c>
      <c r="L9" s="94">
        <v>4</v>
      </c>
      <c r="M9" s="91">
        <f t="shared" si="0"/>
        <v>12</v>
      </c>
      <c r="N9" s="91">
        <f t="shared" si="1"/>
        <v>43</v>
      </c>
      <c r="O9" s="90">
        <f>IF(F9="","",RANK(N9,$N$7:$N$28))</f>
        <v>2</v>
      </c>
      <c r="Q9" s="12" t="str">
        <f t="shared" si="2"/>
        <v>OK</v>
      </c>
      <c r="R9" s="5" t="str">
        <f t="shared" si="3"/>
        <v>OK</v>
      </c>
      <c r="S9" s="22" t="str">
        <f t="shared" si="4"/>
        <v>KO</v>
      </c>
      <c r="T9" s="22" t="str">
        <f t="shared" si="5"/>
        <v>KO</v>
      </c>
    </row>
    <row r="10" spans="1:20" x14ac:dyDescent="0.2">
      <c r="A10" s="5">
        <v>75</v>
      </c>
      <c r="B10" s="95">
        <v>2464599</v>
      </c>
      <c r="C10" s="85" t="s">
        <v>375</v>
      </c>
      <c r="D10" s="85" t="s">
        <v>376</v>
      </c>
      <c r="E10" s="93" t="s">
        <v>326</v>
      </c>
      <c r="F10" s="91">
        <v>6.25</v>
      </c>
      <c r="G10" s="91">
        <f>IF(F10&lt;&gt;"",INDEX('Cotation EAM POM (2)'!$A:$A,MATCH(F10,'Cotation EAM POM (2)'!B:B,-1),1),0)</f>
        <v>14</v>
      </c>
      <c r="H10" s="91"/>
      <c r="I10" s="91">
        <f>IF(H10&lt;&gt;"",INDEX('Cotation EAM POM (2)'!$A:$A,MATCH(H10,'Cotation EAM POM (2)'!C:C,-1),1),0)</f>
        <v>0</v>
      </c>
      <c r="J10" s="91">
        <v>6.8</v>
      </c>
      <c r="K10" s="91">
        <f>IF(J10&lt;&gt;"",INDEX('Cotation EAM POM (2)'!$A:$A,MATCH(J10,'Cotation EAM POM (2)'!D:D,1),1),0)</f>
        <v>10</v>
      </c>
      <c r="L10" s="91">
        <v>6</v>
      </c>
      <c r="M10" s="91">
        <f t="shared" si="0"/>
        <v>18</v>
      </c>
      <c r="N10" s="91">
        <f t="shared" si="1"/>
        <v>42</v>
      </c>
      <c r="O10" s="90">
        <f>IF(F10="","",RANK(N10,$N$7:$N$28))</f>
        <v>4</v>
      </c>
      <c r="Q10" s="12" t="str">
        <f t="shared" si="2"/>
        <v>OK</v>
      </c>
      <c r="R10" s="5" t="str">
        <f t="shared" si="3"/>
        <v>OK</v>
      </c>
      <c r="S10" s="22" t="str">
        <f t="shared" si="4"/>
        <v>KO</v>
      </c>
      <c r="T10" s="22" t="str">
        <f t="shared" si="5"/>
        <v>KO</v>
      </c>
    </row>
    <row r="11" spans="1:20" x14ac:dyDescent="0.2">
      <c r="A11" s="5">
        <v>74</v>
      </c>
      <c r="B11" s="92">
        <v>2545182</v>
      </c>
      <c r="C11" s="85" t="s">
        <v>324</v>
      </c>
      <c r="D11" s="85" t="s">
        <v>325</v>
      </c>
      <c r="E11" s="93" t="s">
        <v>326</v>
      </c>
      <c r="F11" s="91">
        <v>6</v>
      </c>
      <c r="G11" s="91">
        <f>IF(F11&lt;&gt;"",INDEX('Cotation EAM POM (2)'!$A:$A,MATCH(F11,'Cotation EAM POM (2)'!B:B,-1),1),0)</f>
        <v>16</v>
      </c>
      <c r="H11" s="91"/>
      <c r="I11" s="91">
        <f>IF(H11&lt;&gt;"",INDEX('Cotation EAM POM (2)'!$A:$A,MATCH(H11,'Cotation EAM POM (2)'!C:C,-1),1),0)</f>
        <v>0</v>
      </c>
      <c r="J11" s="91">
        <v>6.6</v>
      </c>
      <c r="K11" s="91">
        <f>IF(J11&lt;&gt;"",INDEX('Cotation EAM POM (2)'!$A:$A,MATCH(J11,'Cotation EAM POM (2)'!D:D,1),1),0)</f>
        <v>9</v>
      </c>
      <c r="L11" s="91">
        <v>5</v>
      </c>
      <c r="M11" s="91">
        <f t="shared" si="0"/>
        <v>15</v>
      </c>
      <c r="N11" s="91">
        <f t="shared" si="1"/>
        <v>40</v>
      </c>
      <c r="O11" s="90">
        <f>IF(F11="","",RANK(N11,$N$7:$N$28))</f>
        <v>5</v>
      </c>
      <c r="Q11" s="12" t="str">
        <f t="shared" si="2"/>
        <v>OK</v>
      </c>
      <c r="R11" s="5" t="str">
        <f t="shared" si="3"/>
        <v>OK</v>
      </c>
      <c r="S11" s="22" t="str">
        <f t="shared" si="4"/>
        <v>KO</v>
      </c>
      <c r="T11" s="22" t="str">
        <f t="shared" si="5"/>
        <v>KO</v>
      </c>
    </row>
    <row r="12" spans="1:20" x14ac:dyDescent="0.2">
      <c r="A12" s="5">
        <v>69</v>
      </c>
      <c r="B12" s="92">
        <v>2639599</v>
      </c>
      <c r="C12" s="85" t="s">
        <v>316</v>
      </c>
      <c r="D12" s="85" t="s">
        <v>317</v>
      </c>
      <c r="E12" s="93" t="s">
        <v>326</v>
      </c>
      <c r="F12" s="91">
        <v>6.56</v>
      </c>
      <c r="G12" s="91">
        <f>IF(F12&lt;&gt;"",INDEX('Cotation EAM POM (2)'!$A:$A,MATCH(F12,'Cotation EAM POM (2)'!B:B,-1),1),0)</f>
        <v>12</v>
      </c>
      <c r="H12" s="91"/>
      <c r="I12" s="91">
        <f>IF(H12&lt;&gt;"",INDEX('Cotation EAM POM (2)'!$A:$A,MATCH(H12,'Cotation EAM POM (2)'!C:C,-1),1),0)</f>
        <v>0</v>
      </c>
      <c r="J12" s="91">
        <v>6.8</v>
      </c>
      <c r="K12" s="91">
        <f>IF(J12&lt;&gt;"",INDEX('Cotation EAM POM (2)'!$A:$A,MATCH(J12,'Cotation EAM POM (2)'!D:D,1),1),0)</f>
        <v>10</v>
      </c>
      <c r="L12" s="91">
        <v>5</v>
      </c>
      <c r="M12" s="91">
        <f t="shared" si="0"/>
        <v>15</v>
      </c>
      <c r="N12" s="91">
        <f t="shared" si="1"/>
        <v>37</v>
      </c>
      <c r="O12" s="90">
        <f>IF(F12="","",RANK(N12,$N$7:$N$28))</f>
        <v>6</v>
      </c>
      <c r="Q12" s="12" t="str">
        <f t="shared" si="2"/>
        <v>OK</v>
      </c>
      <c r="R12" s="5" t="str">
        <f t="shared" si="3"/>
        <v>OK</v>
      </c>
      <c r="S12" s="22" t="str">
        <f t="shared" si="4"/>
        <v>KO</v>
      </c>
      <c r="T12" s="22" t="str">
        <f t="shared" si="5"/>
        <v>KO</v>
      </c>
    </row>
    <row r="13" spans="1:20" x14ac:dyDescent="0.2">
      <c r="A13" s="5">
        <v>56</v>
      </c>
      <c r="B13" s="56">
        <v>2629363</v>
      </c>
      <c r="C13" s="56" t="s">
        <v>272</v>
      </c>
      <c r="D13" s="56" t="s">
        <v>273</v>
      </c>
      <c r="E13" s="46" t="s">
        <v>213</v>
      </c>
      <c r="F13" s="46">
        <v>5.85</v>
      </c>
      <c r="G13" s="46">
        <f>IF(F13&lt;&gt;"",INDEX('Cotation EAM POM (2)'!$A:$A,MATCH(F13,'Cotation EAM POM (2)'!B:B,-1),1),0)</f>
        <v>17</v>
      </c>
      <c r="H13" s="46"/>
      <c r="I13" s="46">
        <f>IF(H13&lt;&gt;"",INDEX('Cotation EAM POM (2)'!$A:$A,MATCH(H13,'Cotation EAM POM (2)'!C:C,-1),1),0)</f>
        <v>0</v>
      </c>
      <c r="J13" s="46">
        <v>7.4</v>
      </c>
      <c r="K13" s="46">
        <f>IF(J13&lt;&gt;"",INDEX('Cotation EAM POM (2)'!$A:$A,MATCH(J13,'Cotation EAM POM (2)'!D:D,1),1),0)</f>
        <v>13</v>
      </c>
      <c r="L13" s="46">
        <v>2</v>
      </c>
      <c r="M13" s="46">
        <f t="shared" si="0"/>
        <v>6</v>
      </c>
      <c r="N13" s="46">
        <f t="shared" si="1"/>
        <v>36</v>
      </c>
      <c r="O13" s="60">
        <f>IF(F13="","",RANK(N13,$N$7:$N$28))</f>
        <v>7</v>
      </c>
      <c r="Q13" s="12" t="str">
        <f t="shared" si="2"/>
        <v>OK</v>
      </c>
      <c r="R13" s="5" t="str">
        <f t="shared" si="3"/>
        <v>OK</v>
      </c>
      <c r="S13" s="22" t="str">
        <f t="shared" si="4"/>
        <v>KO</v>
      </c>
      <c r="T13" s="22" t="str">
        <f t="shared" si="5"/>
        <v>KO</v>
      </c>
    </row>
    <row r="14" spans="1:20" x14ac:dyDescent="0.2">
      <c r="A14" s="5">
        <v>55</v>
      </c>
      <c r="B14" s="56">
        <v>2552441</v>
      </c>
      <c r="C14" s="56" t="s">
        <v>197</v>
      </c>
      <c r="D14" s="56" t="s">
        <v>271</v>
      </c>
      <c r="E14" s="46" t="s">
        <v>213</v>
      </c>
      <c r="F14" s="46">
        <v>5.94</v>
      </c>
      <c r="G14" s="46">
        <f>IF(F14&lt;&gt;"",INDEX('Cotation EAM POM (2)'!$A:$A,MATCH(F14,'Cotation EAM POM (2)'!B:B,-1),1),0)</f>
        <v>16</v>
      </c>
      <c r="H14" s="46"/>
      <c r="I14" s="46">
        <f>IF(H14&lt;&gt;"",INDEX('Cotation EAM POM (2)'!$A:$A,MATCH(H14,'Cotation EAM POM (2)'!C:C,-1),1),0)</f>
        <v>0</v>
      </c>
      <c r="J14" s="46">
        <v>7.2</v>
      </c>
      <c r="K14" s="46">
        <f>IF(J14&lt;&gt;"",INDEX('Cotation EAM POM (2)'!$A:$A,MATCH(J14,'Cotation EAM POM (2)'!D:D,1),1),0)</f>
        <v>12</v>
      </c>
      <c r="L14" s="46">
        <v>2</v>
      </c>
      <c r="M14" s="46">
        <f t="shared" si="0"/>
        <v>6</v>
      </c>
      <c r="N14" s="46">
        <f t="shared" si="1"/>
        <v>34</v>
      </c>
      <c r="O14" s="60">
        <f>IF(F14="","",RANK(N14,$N$7:$N$28))</f>
        <v>8</v>
      </c>
      <c r="Q14" s="12" t="str">
        <f t="shared" si="2"/>
        <v>OK</v>
      </c>
      <c r="R14" s="5" t="str">
        <f t="shared" si="3"/>
        <v>OK</v>
      </c>
      <c r="S14" s="22" t="str">
        <f t="shared" si="4"/>
        <v>KO</v>
      </c>
      <c r="T14" s="22" t="str">
        <f t="shared" si="5"/>
        <v>KO</v>
      </c>
    </row>
    <row r="15" spans="1:20" x14ac:dyDescent="0.2">
      <c r="A15" s="5">
        <v>71</v>
      </c>
      <c r="B15" s="92">
        <v>2647930</v>
      </c>
      <c r="C15" s="85" t="s">
        <v>318</v>
      </c>
      <c r="D15" s="85" t="s">
        <v>319</v>
      </c>
      <c r="E15" s="93" t="s">
        <v>326</v>
      </c>
      <c r="F15" s="91">
        <v>6.16</v>
      </c>
      <c r="G15" s="91">
        <f>IF(F15&lt;&gt;"",INDEX('Cotation EAM POM (2)'!$A:$A,MATCH(F15,'Cotation EAM POM (2)'!B:B,-1),1),0)</f>
        <v>15</v>
      </c>
      <c r="H15" s="91"/>
      <c r="I15" s="91">
        <f>IF(H15&lt;&gt;"",INDEX('Cotation EAM POM (2)'!$A:$A,MATCH(H15,'Cotation EAM POM (2)'!C:C,-1),1),0)</f>
        <v>0</v>
      </c>
      <c r="J15" s="91">
        <v>7.2</v>
      </c>
      <c r="K15" s="91">
        <f>IF(J15&lt;&gt;"",INDEX('Cotation EAM POM (2)'!$A:$A,MATCH(J15,'Cotation EAM POM (2)'!D:D,1),1),0)</f>
        <v>12</v>
      </c>
      <c r="L15" s="91">
        <v>2</v>
      </c>
      <c r="M15" s="91">
        <f t="shared" si="0"/>
        <v>6</v>
      </c>
      <c r="N15" s="91">
        <f t="shared" si="1"/>
        <v>33</v>
      </c>
      <c r="O15" s="90">
        <f>IF(F15="","",RANK(N15,$N$7:$N$28))</f>
        <v>9</v>
      </c>
      <c r="Q15" s="12" t="str">
        <f t="shared" si="2"/>
        <v>OK</v>
      </c>
      <c r="R15" s="5" t="str">
        <f t="shared" si="3"/>
        <v>OK</v>
      </c>
      <c r="S15" s="22" t="str">
        <f t="shared" si="4"/>
        <v>KO</v>
      </c>
      <c r="T15" s="22" t="str">
        <f t="shared" si="5"/>
        <v>KO</v>
      </c>
    </row>
    <row r="16" spans="1:20" x14ac:dyDescent="0.2">
      <c r="A16" s="5">
        <v>53</v>
      </c>
      <c r="B16" s="56">
        <v>2633158</v>
      </c>
      <c r="C16" s="56" t="s">
        <v>267</v>
      </c>
      <c r="D16" s="56" t="s">
        <v>268</v>
      </c>
      <c r="E16" s="46" t="s">
        <v>213</v>
      </c>
      <c r="F16" s="46">
        <v>7</v>
      </c>
      <c r="G16" s="46">
        <f>IF(F16&lt;&gt;"",INDEX('Cotation EAM POM (2)'!$A:$A,MATCH(F16,'Cotation EAM POM (2)'!B:B,-1),1),0)</f>
        <v>9</v>
      </c>
      <c r="H16" s="46"/>
      <c r="I16" s="46">
        <f>IF(H16&lt;&gt;"",INDEX('Cotation EAM POM (2)'!$A:$A,MATCH(H16,'Cotation EAM POM (2)'!C:C,-1),1),0)</f>
        <v>0</v>
      </c>
      <c r="J16" s="46">
        <v>7</v>
      </c>
      <c r="K16" s="46">
        <f>IF(J16&lt;&gt;"",INDEX('Cotation EAM POM (2)'!$A:$A,MATCH(J16,'Cotation EAM POM (2)'!D:D,1),1),0)</f>
        <v>11</v>
      </c>
      <c r="L16" s="46">
        <v>4</v>
      </c>
      <c r="M16" s="46">
        <f t="shared" si="0"/>
        <v>12</v>
      </c>
      <c r="N16" s="46">
        <f t="shared" si="1"/>
        <v>32</v>
      </c>
      <c r="O16" s="60">
        <f>IF(F16="","",RANK(N16,$N$7:$N$28))</f>
        <v>10</v>
      </c>
      <c r="Q16" s="12" t="str">
        <f t="shared" si="2"/>
        <v>OK</v>
      </c>
      <c r="R16" s="5" t="str">
        <f t="shared" si="3"/>
        <v>OK</v>
      </c>
      <c r="S16" s="22" t="str">
        <f t="shared" si="4"/>
        <v>KO</v>
      </c>
      <c r="T16" s="22" t="str">
        <f t="shared" si="5"/>
        <v>KO</v>
      </c>
    </row>
    <row r="17" spans="1:20" x14ac:dyDescent="0.2">
      <c r="A17" s="5">
        <v>65</v>
      </c>
      <c r="B17" s="65" t="s">
        <v>290</v>
      </c>
      <c r="C17" s="56" t="s">
        <v>285</v>
      </c>
      <c r="D17" s="56" t="s">
        <v>286</v>
      </c>
      <c r="E17" s="24" t="s">
        <v>289</v>
      </c>
      <c r="F17" s="46">
        <v>6.66</v>
      </c>
      <c r="G17" s="46">
        <f>IF(F17&lt;&gt;"",INDEX('Cotation EAM POM (2)'!$A:$A,MATCH(F17,'Cotation EAM POM (2)'!B:B,-1),1),0)</f>
        <v>11</v>
      </c>
      <c r="H17" s="46"/>
      <c r="I17" s="46">
        <f>IF(H17&lt;&gt;"",INDEX('Cotation EAM POM (2)'!$A:$A,MATCH(H17,'Cotation EAM POM (2)'!C:C,-1),1),0)</f>
        <v>0</v>
      </c>
      <c r="J17" s="46">
        <v>6.2</v>
      </c>
      <c r="K17" s="46">
        <f>IF(J17&lt;&gt;"",INDEX('Cotation EAM POM (2)'!$A:$A,MATCH(J17,'Cotation EAM POM (2)'!D:D,1),1),0)</f>
        <v>7</v>
      </c>
      <c r="L17" s="46">
        <v>4</v>
      </c>
      <c r="M17" s="46">
        <f t="shared" si="0"/>
        <v>12</v>
      </c>
      <c r="N17" s="46">
        <f t="shared" si="1"/>
        <v>30</v>
      </c>
      <c r="O17" s="60">
        <f>IF(F17="","",RANK(N17,$N$7:$N$28))</f>
        <v>11</v>
      </c>
      <c r="Q17" s="12" t="str">
        <f t="shared" si="2"/>
        <v>OK</v>
      </c>
      <c r="R17" s="5" t="str">
        <f t="shared" si="3"/>
        <v>OK</v>
      </c>
      <c r="S17" s="22" t="str">
        <f t="shared" si="4"/>
        <v>KO</v>
      </c>
      <c r="T17" s="22" t="str">
        <f t="shared" si="5"/>
        <v>KO</v>
      </c>
    </row>
    <row r="18" spans="1:20" x14ac:dyDescent="0.2">
      <c r="A18" s="5">
        <v>73</v>
      </c>
      <c r="B18" s="92">
        <v>2474984</v>
      </c>
      <c r="C18" s="85" t="s">
        <v>322</v>
      </c>
      <c r="D18" s="85" t="s">
        <v>323</v>
      </c>
      <c r="E18" s="93" t="s">
        <v>326</v>
      </c>
      <c r="F18" s="91">
        <v>6.25</v>
      </c>
      <c r="G18" s="91">
        <f>IF(F18&lt;&gt;"",INDEX('Cotation EAM POM (2)'!$A:$A,MATCH(F18,'Cotation EAM POM (2)'!B:B,-1),1),0)</f>
        <v>14</v>
      </c>
      <c r="H18" s="91"/>
      <c r="I18" s="91">
        <f>IF(H18&lt;&gt;"",INDEX('Cotation EAM POM (2)'!$A:$A,MATCH(H18,'Cotation EAM POM (2)'!C:C,-1),1),0)</f>
        <v>0</v>
      </c>
      <c r="J18" s="91">
        <v>6.2</v>
      </c>
      <c r="K18" s="91">
        <f>IF(J18&lt;&gt;"",INDEX('Cotation EAM POM (2)'!$A:$A,MATCH(J18,'Cotation EAM POM (2)'!D:D,1),1),0)</f>
        <v>7</v>
      </c>
      <c r="L18" s="91">
        <v>3</v>
      </c>
      <c r="M18" s="91">
        <f t="shared" si="0"/>
        <v>9</v>
      </c>
      <c r="N18" s="91">
        <f t="shared" si="1"/>
        <v>30</v>
      </c>
      <c r="O18" s="90">
        <f>IF(F18="","",RANK(N18,$N$7:$N$28))</f>
        <v>11</v>
      </c>
      <c r="Q18" s="12" t="str">
        <f t="shared" si="2"/>
        <v>OK</v>
      </c>
      <c r="R18" s="5" t="str">
        <f t="shared" si="3"/>
        <v>OK</v>
      </c>
      <c r="S18" s="22" t="str">
        <f t="shared" si="4"/>
        <v>KO</v>
      </c>
      <c r="T18" s="22" t="str">
        <f t="shared" si="5"/>
        <v>KO</v>
      </c>
    </row>
    <row r="19" spans="1:20" x14ac:dyDescent="0.2">
      <c r="A19" s="5">
        <v>58</v>
      </c>
      <c r="B19" s="56">
        <v>2633151</v>
      </c>
      <c r="C19" s="56" t="s">
        <v>205</v>
      </c>
      <c r="D19" s="56" t="s">
        <v>274</v>
      </c>
      <c r="E19" s="46" t="s">
        <v>213</v>
      </c>
      <c r="F19" s="46">
        <v>6.5</v>
      </c>
      <c r="G19" s="46">
        <f>IF(F19&lt;&gt;"",INDEX('Cotation EAM POM (2)'!$A:$A,MATCH(F19,'Cotation EAM POM (2)'!B:B,-1),1),0)</f>
        <v>12</v>
      </c>
      <c r="H19" s="46"/>
      <c r="I19" s="46">
        <f>IF(H19&lt;&gt;"",INDEX('Cotation EAM POM (2)'!$A:$A,MATCH(H19,'Cotation EAM POM (2)'!C:C,-1),1),0)</f>
        <v>0</v>
      </c>
      <c r="J19" s="46">
        <v>7.2</v>
      </c>
      <c r="K19" s="46">
        <f>IF(J19&lt;&gt;"",INDEX('Cotation EAM POM (2)'!$A:$A,MATCH(J19,'Cotation EAM POM (2)'!D:D,1),1),0)</f>
        <v>12</v>
      </c>
      <c r="L19" s="46">
        <v>1</v>
      </c>
      <c r="M19" s="46">
        <f t="shared" si="0"/>
        <v>3</v>
      </c>
      <c r="N19" s="46">
        <f t="shared" si="1"/>
        <v>27</v>
      </c>
      <c r="O19" s="60">
        <f>IF(F19="","",RANK(N19,$N$7:$N$28))</f>
        <v>13</v>
      </c>
      <c r="Q19" s="12" t="str">
        <f t="shared" si="2"/>
        <v>OK</v>
      </c>
      <c r="R19" s="5" t="str">
        <f t="shared" si="3"/>
        <v>OK</v>
      </c>
      <c r="S19" s="22" t="str">
        <f t="shared" si="4"/>
        <v>KO</v>
      </c>
      <c r="T19" s="22" t="str">
        <f t="shared" si="5"/>
        <v>KO</v>
      </c>
    </row>
    <row r="20" spans="1:20" x14ac:dyDescent="0.2">
      <c r="A20" s="5">
        <v>66</v>
      </c>
      <c r="B20" s="65">
        <v>2471926</v>
      </c>
      <c r="C20" s="56" t="s">
        <v>287</v>
      </c>
      <c r="D20" s="56" t="s">
        <v>288</v>
      </c>
      <c r="E20" s="24" t="s">
        <v>289</v>
      </c>
      <c r="F20" s="46">
        <v>5.9</v>
      </c>
      <c r="G20" s="46">
        <f>IF(F20&lt;&gt;"",INDEX('Cotation EAM POM (2)'!$A:$A,MATCH(F20,'Cotation EAM POM (2)'!B:B,-1),1),0)</f>
        <v>16</v>
      </c>
      <c r="H20" s="46"/>
      <c r="I20" s="46">
        <f>IF(H20&lt;&gt;"",INDEX('Cotation EAM POM (2)'!$A:$A,MATCH(H20,'Cotation EAM POM (2)'!C:C,-1),1),0)</f>
        <v>0</v>
      </c>
      <c r="J20" s="46">
        <v>6.4</v>
      </c>
      <c r="K20" s="46">
        <f>IF(J20&lt;&gt;"",INDEX('Cotation EAM POM (2)'!$A:$A,MATCH(J20,'Cotation EAM POM (2)'!D:D,1),1),0)</f>
        <v>8</v>
      </c>
      <c r="L20" s="46">
        <v>1</v>
      </c>
      <c r="M20" s="46">
        <f t="shared" si="0"/>
        <v>3</v>
      </c>
      <c r="N20" s="46">
        <f t="shared" si="1"/>
        <v>27</v>
      </c>
      <c r="O20" s="60">
        <f>IF(F20="","",RANK(N20,$N$7:$N$28))</f>
        <v>13</v>
      </c>
      <c r="Q20" s="12" t="str">
        <f t="shared" si="2"/>
        <v>OK</v>
      </c>
      <c r="R20" s="5" t="str">
        <f t="shared" si="3"/>
        <v>OK</v>
      </c>
      <c r="S20" s="22" t="str">
        <f t="shared" si="4"/>
        <v>KO</v>
      </c>
      <c r="T20" s="22" t="str">
        <f t="shared" si="5"/>
        <v>KO</v>
      </c>
    </row>
    <row r="21" spans="1:20" x14ac:dyDescent="0.2">
      <c r="A21" s="5">
        <v>60</v>
      </c>
      <c r="B21" s="56">
        <v>2630913</v>
      </c>
      <c r="C21" s="56" t="s">
        <v>277</v>
      </c>
      <c r="D21" s="56" t="s">
        <v>278</v>
      </c>
      <c r="E21" s="46" t="s">
        <v>213</v>
      </c>
      <c r="F21" s="46">
        <v>6.97</v>
      </c>
      <c r="G21" s="46">
        <f>IF(F21&lt;&gt;"",INDEX('Cotation EAM POM (2)'!$A:$A,MATCH(F21,'Cotation EAM POM (2)'!B:B,-1),1),0)</f>
        <v>9</v>
      </c>
      <c r="H21" s="46"/>
      <c r="I21" s="46">
        <f>IF(H21&lt;&gt;"",INDEX('Cotation EAM POM (2)'!$A:$A,MATCH(H21,'Cotation EAM POM (2)'!C:C,-1),1),0)</f>
        <v>0</v>
      </c>
      <c r="J21" s="46">
        <v>6.4</v>
      </c>
      <c r="K21" s="46">
        <f>IF(J21&lt;&gt;"",INDEX('Cotation EAM POM (2)'!$A:$A,MATCH(J21,'Cotation EAM POM (2)'!D:D,1),1),0)</f>
        <v>8</v>
      </c>
      <c r="L21" s="46">
        <v>3</v>
      </c>
      <c r="M21" s="46">
        <f t="shared" si="0"/>
        <v>9</v>
      </c>
      <c r="N21" s="46">
        <f t="shared" si="1"/>
        <v>26</v>
      </c>
      <c r="O21" s="60">
        <f>IF(F21="","",RANK(N21,$N$7:$N$28))</f>
        <v>15</v>
      </c>
      <c r="Q21" s="12" t="str">
        <f t="shared" si="2"/>
        <v>OK</v>
      </c>
      <c r="R21" s="5" t="str">
        <f t="shared" si="3"/>
        <v>OK</v>
      </c>
      <c r="S21" s="22" t="str">
        <f t="shared" si="4"/>
        <v>KO</v>
      </c>
      <c r="T21" s="22" t="str">
        <f t="shared" si="5"/>
        <v>KO</v>
      </c>
    </row>
    <row r="22" spans="1:20" x14ac:dyDescent="0.2">
      <c r="A22" s="5">
        <v>61</v>
      </c>
      <c r="B22" s="56">
        <v>2627455</v>
      </c>
      <c r="C22" s="56" t="s">
        <v>279</v>
      </c>
      <c r="D22" s="56" t="s">
        <v>280</v>
      </c>
      <c r="E22" s="46" t="s">
        <v>213</v>
      </c>
      <c r="F22" s="46">
        <v>6.31</v>
      </c>
      <c r="G22" s="46">
        <f>IF(F22&lt;&gt;"",INDEX('Cotation EAM POM (2)'!$A:$A,MATCH(F22,'Cotation EAM POM (2)'!B:B,-1),1),0)</f>
        <v>13</v>
      </c>
      <c r="H22" s="46"/>
      <c r="I22" s="46">
        <f>IF(H22&lt;&gt;"",INDEX('Cotation EAM POM (2)'!$A:$A,MATCH(H22,'Cotation EAM POM (2)'!C:C,-1),1),0)</f>
        <v>0</v>
      </c>
      <c r="J22" s="46">
        <v>6.6</v>
      </c>
      <c r="K22" s="46">
        <f>IF(J22&lt;&gt;"",INDEX('Cotation EAM POM (2)'!$A:$A,MATCH(J22,'Cotation EAM POM (2)'!D:D,1),1),0)</f>
        <v>9</v>
      </c>
      <c r="L22" s="46">
        <v>1</v>
      </c>
      <c r="M22" s="46">
        <f t="shared" si="0"/>
        <v>3</v>
      </c>
      <c r="N22" s="46">
        <f t="shared" si="1"/>
        <v>25</v>
      </c>
      <c r="O22" s="60">
        <f>IF(F22="","",RANK(N22,$N$7:$N$28))</f>
        <v>16</v>
      </c>
      <c r="Q22" s="12" t="str">
        <f t="shared" si="2"/>
        <v>OK</v>
      </c>
      <c r="R22" s="5" t="str">
        <f t="shared" si="3"/>
        <v>OK</v>
      </c>
      <c r="S22" s="22" t="str">
        <f t="shared" si="4"/>
        <v>KO</v>
      </c>
      <c r="T22" s="22" t="str">
        <f t="shared" si="5"/>
        <v>KO</v>
      </c>
    </row>
    <row r="23" spans="1:20" x14ac:dyDescent="0.2">
      <c r="A23" s="5">
        <v>52</v>
      </c>
      <c r="B23" s="56">
        <v>2649996</v>
      </c>
      <c r="C23" s="56" t="s">
        <v>222</v>
      </c>
      <c r="D23" s="56" t="s">
        <v>266</v>
      </c>
      <c r="E23" s="46" t="s">
        <v>213</v>
      </c>
      <c r="F23" s="46">
        <v>6.62</v>
      </c>
      <c r="G23" s="46">
        <f>IF(F23&lt;&gt;"",INDEX('Cotation EAM POM (2)'!$A:$A,MATCH(F23,'Cotation EAM POM (2)'!B:B,-1),1),0)</f>
        <v>11</v>
      </c>
      <c r="H23" s="46"/>
      <c r="I23" s="46">
        <f>IF(H23&lt;&gt;"",INDEX('Cotation EAM POM (2)'!$A:$A,MATCH(H23,'Cotation EAM POM (2)'!C:C,-1),1),0)</f>
        <v>0</v>
      </c>
      <c r="J23" s="46">
        <v>5.6</v>
      </c>
      <c r="K23" s="46">
        <f>IF(J23&lt;&gt;"",INDEX('Cotation EAM POM (2)'!$A:$A,MATCH(J23,'Cotation EAM POM (2)'!D:D,1),1),0)</f>
        <v>4</v>
      </c>
      <c r="L23" s="46">
        <v>2</v>
      </c>
      <c r="M23" s="46">
        <f t="shared" si="0"/>
        <v>6</v>
      </c>
      <c r="N23" s="46">
        <f t="shared" si="1"/>
        <v>21</v>
      </c>
      <c r="O23" s="60">
        <f>IF(F23="","",RANK(N23,$N$7:$N$28))</f>
        <v>17</v>
      </c>
      <c r="Q23" s="12" t="str">
        <f t="shared" si="2"/>
        <v>OK</v>
      </c>
      <c r="R23" s="5" t="str">
        <f t="shared" si="3"/>
        <v>OK</v>
      </c>
      <c r="S23" s="22" t="str">
        <f t="shared" si="4"/>
        <v>KO</v>
      </c>
      <c r="T23" s="22" t="str">
        <f t="shared" si="5"/>
        <v>KO</v>
      </c>
    </row>
    <row r="24" spans="1:20" x14ac:dyDescent="0.2">
      <c r="A24" s="5">
        <v>67</v>
      </c>
      <c r="B24" s="92">
        <v>2545169</v>
      </c>
      <c r="C24" s="85" t="s">
        <v>312</v>
      </c>
      <c r="D24" s="85" t="s">
        <v>313</v>
      </c>
      <c r="E24" s="93" t="s">
        <v>326</v>
      </c>
      <c r="F24" s="91">
        <v>6.59</v>
      </c>
      <c r="G24" s="91">
        <f>IF(F24&lt;&gt;"",INDEX('Cotation EAM POM (2)'!$A:$A,MATCH(F24,'Cotation EAM POM (2)'!B:B,-1),1),0)</f>
        <v>11</v>
      </c>
      <c r="H24" s="91"/>
      <c r="I24" s="91">
        <f>IF(H24&lt;&gt;"",INDEX('Cotation EAM POM (2)'!$A:$A,MATCH(H24,'Cotation EAM POM (2)'!C:C,-1),1),0)</f>
        <v>0</v>
      </c>
      <c r="J24" s="91">
        <v>5.4</v>
      </c>
      <c r="K24" s="91">
        <f>IF(J24&lt;&gt;"",INDEX('Cotation EAM POM (2)'!$A:$A,MATCH(J24,'Cotation EAM POM (2)'!D:D,1),1),0)</f>
        <v>3</v>
      </c>
      <c r="L24" s="91">
        <v>2</v>
      </c>
      <c r="M24" s="91">
        <f t="shared" si="0"/>
        <v>6</v>
      </c>
      <c r="N24" s="91">
        <f t="shared" si="1"/>
        <v>20</v>
      </c>
      <c r="O24" s="90">
        <f>IF(F24="","",RANK(N24,$N$7:$N$28))</f>
        <v>18</v>
      </c>
      <c r="Q24" s="12" t="str">
        <f t="shared" si="2"/>
        <v>OK</v>
      </c>
      <c r="R24" s="5" t="str">
        <f t="shared" si="3"/>
        <v>OK</v>
      </c>
      <c r="S24" s="22" t="str">
        <f t="shared" si="4"/>
        <v>KO</v>
      </c>
      <c r="T24" s="22" t="str">
        <f t="shared" si="5"/>
        <v>KO</v>
      </c>
    </row>
    <row r="25" spans="1:20" x14ac:dyDescent="0.2">
      <c r="A25" s="5">
        <v>72</v>
      </c>
      <c r="B25" s="92">
        <v>2452699</v>
      </c>
      <c r="C25" s="85" t="s">
        <v>320</v>
      </c>
      <c r="D25" s="85" t="s">
        <v>321</v>
      </c>
      <c r="E25" s="93" t="s">
        <v>326</v>
      </c>
      <c r="F25" s="91">
        <v>7.6</v>
      </c>
      <c r="G25" s="91">
        <f>IF(F25&lt;&gt;"",INDEX('Cotation EAM POM (2)'!$A:$A,MATCH(F25,'Cotation EAM POM (2)'!B:B,-1),1),0)</f>
        <v>7</v>
      </c>
      <c r="H25" s="91"/>
      <c r="I25" s="91">
        <f>IF(H25&lt;&gt;"",INDEX('Cotation EAM POM (2)'!$A:$A,MATCH(H25,'Cotation EAM POM (2)'!C:C,-1),1),0)</f>
        <v>0</v>
      </c>
      <c r="J25" s="91">
        <v>5.4</v>
      </c>
      <c r="K25" s="91">
        <f>IF(J25&lt;&gt;"",INDEX('Cotation EAM POM (2)'!$A:$A,MATCH(J25,'Cotation EAM POM (2)'!D:D,1),1),0)</f>
        <v>3</v>
      </c>
      <c r="L25" s="91">
        <v>3</v>
      </c>
      <c r="M25" s="91">
        <f t="shared" si="0"/>
        <v>9</v>
      </c>
      <c r="N25" s="91">
        <f t="shared" si="1"/>
        <v>19</v>
      </c>
      <c r="O25" s="90">
        <f>IF(F25="","",RANK(N25,$N$7:$N$28))</f>
        <v>19</v>
      </c>
      <c r="Q25" s="12" t="str">
        <f t="shared" si="2"/>
        <v>OK</v>
      </c>
      <c r="R25" s="5" t="str">
        <f t="shared" si="3"/>
        <v>OK</v>
      </c>
      <c r="S25" s="22" t="str">
        <f t="shared" si="4"/>
        <v>KO</v>
      </c>
      <c r="T25" s="22" t="str">
        <f t="shared" si="5"/>
        <v>KO</v>
      </c>
    </row>
    <row r="26" spans="1:20" x14ac:dyDescent="0.2">
      <c r="A26" s="5">
        <v>51</v>
      </c>
      <c r="B26" s="56">
        <v>2642740</v>
      </c>
      <c r="C26" s="56" t="s">
        <v>214</v>
      </c>
      <c r="D26" s="56" t="s">
        <v>265</v>
      </c>
      <c r="E26" s="46" t="s">
        <v>213</v>
      </c>
      <c r="F26" s="46">
        <v>7.03</v>
      </c>
      <c r="G26" s="46">
        <f>IF(F26&lt;&gt;"",INDEX('Cotation EAF POF (2)'!$A:$A,MATCH(F26,'Cotation EAF POF (2)'!B:B,-1),1),0)</f>
        <v>9</v>
      </c>
      <c r="H26" s="46"/>
      <c r="I26" s="46">
        <f>IF(H26&lt;&gt;"",INDEX('Cotation EAF POF (2)'!$A:$A,MATCH(H26,'Cotation EAF POF (2)'!C:C,-1),1),0)</f>
        <v>0</v>
      </c>
      <c r="J26" s="46">
        <v>6</v>
      </c>
      <c r="K26" s="46">
        <f>IF(J26&lt;&gt;"",INDEX('Cotation EAF POF (2)'!$A:$A,MATCH(J26,'Cotation EAF POF (2)'!D:D,1),1),0)</f>
        <v>6</v>
      </c>
      <c r="L26" s="46">
        <v>1</v>
      </c>
      <c r="M26" s="46">
        <f t="shared" si="0"/>
        <v>3</v>
      </c>
      <c r="N26" s="46">
        <f t="shared" si="1"/>
        <v>18</v>
      </c>
      <c r="O26" s="60">
        <f>IF(F26="","",RANK($N26,$N$7:$N$28))</f>
        <v>20</v>
      </c>
      <c r="Q26" s="12" t="str">
        <f t="shared" si="2"/>
        <v>OK</v>
      </c>
      <c r="R26" s="5" t="str">
        <f t="shared" si="3"/>
        <v>OK</v>
      </c>
      <c r="S26" s="22" t="str">
        <f t="shared" si="4"/>
        <v>KO</v>
      </c>
      <c r="T26" s="22" t="str">
        <f t="shared" si="5"/>
        <v>KO</v>
      </c>
    </row>
    <row r="27" spans="1:20" x14ac:dyDescent="0.2">
      <c r="A27" s="5">
        <v>62</v>
      </c>
      <c r="B27" s="56">
        <v>2641660</v>
      </c>
      <c r="C27" s="56" t="s">
        <v>281</v>
      </c>
      <c r="D27" s="56" t="s">
        <v>282</v>
      </c>
      <c r="E27" s="46" t="s">
        <v>213</v>
      </c>
      <c r="F27" s="46">
        <v>6.78</v>
      </c>
      <c r="G27" s="46">
        <f>IF(F27&lt;&gt;"",INDEX('Cotation EAM POM (2)'!$A:$A,MATCH(F27,'Cotation EAM POM (2)'!B:B,-1),1),0)</f>
        <v>10</v>
      </c>
      <c r="H27" s="46"/>
      <c r="I27" s="46">
        <f>IF(H27&lt;&gt;"",INDEX('Cotation EAM POM (2)'!$A:$A,MATCH(H27,'Cotation EAM POM (2)'!C:C,-1),1),0)</f>
        <v>0</v>
      </c>
      <c r="J27" s="46">
        <v>5.4</v>
      </c>
      <c r="K27" s="46">
        <f>IF(J27&lt;&gt;"",INDEX('Cotation EAM POM (2)'!$A:$A,MATCH(J27,'Cotation EAM POM (2)'!D:D,1),1),0)</f>
        <v>3</v>
      </c>
      <c r="L27" s="46">
        <v>1</v>
      </c>
      <c r="M27" s="46">
        <f t="shared" si="0"/>
        <v>3</v>
      </c>
      <c r="N27" s="46">
        <f t="shared" si="1"/>
        <v>16</v>
      </c>
      <c r="O27" s="60">
        <f>IF(F27="","",RANK(N27,$N$7:$N$28))</f>
        <v>21</v>
      </c>
      <c r="Q27" s="12" t="str">
        <f t="shared" si="2"/>
        <v>OK</v>
      </c>
      <c r="R27" s="5" t="str">
        <f t="shared" si="3"/>
        <v>OK</v>
      </c>
      <c r="S27" s="22" t="str">
        <f t="shared" si="4"/>
        <v>KO</v>
      </c>
      <c r="T27" s="22" t="str">
        <f t="shared" si="5"/>
        <v>KO</v>
      </c>
    </row>
    <row r="28" spans="1:20" x14ac:dyDescent="0.2">
      <c r="A28" s="5">
        <v>59</v>
      </c>
      <c r="B28" s="56">
        <v>2633187</v>
      </c>
      <c r="C28" s="56" t="s">
        <v>275</v>
      </c>
      <c r="D28" s="56" t="s">
        <v>276</v>
      </c>
      <c r="E28" s="46" t="s">
        <v>213</v>
      </c>
      <c r="F28" s="46">
        <v>7</v>
      </c>
      <c r="G28" s="46">
        <f>IF(F28&lt;&gt;"",INDEX('Cotation EAM POM (2)'!$A:$A,MATCH(F28,'Cotation EAM POM (2)'!B:B,-1),1),0)</f>
        <v>9</v>
      </c>
      <c r="H28" s="46"/>
      <c r="I28" s="46">
        <f>IF(H28&lt;&gt;"",INDEX('Cotation EAM POM (2)'!$A:$A,MATCH(H28,'Cotation EAM POM (2)'!C:C,-1),1),0)</f>
        <v>0</v>
      </c>
      <c r="J28" s="46">
        <v>5.4</v>
      </c>
      <c r="K28" s="46">
        <f>IF(J28&lt;&gt;"",INDEX('Cotation EAM POM (2)'!$A:$A,MATCH(J28,'Cotation EAM POM (2)'!D:D,1),1),0)</f>
        <v>3</v>
      </c>
      <c r="L28" s="46">
        <v>1</v>
      </c>
      <c r="M28" s="46">
        <f t="shared" si="0"/>
        <v>3</v>
      </c>
      <c r="N28" s="46">
        <f t="shared" si="1"/>
        <v>15</v>
      </c>
      <c r="O28" s="60">
        <f>IF(F28="","",RANK(N28,$N$7:$N$28))</f>
        <v>22</v>
      </c>
      <c r="Q28" s="12" t="str">
        <f t="shared" si="2"/>
        <v>OK</v>
      </c>
      <c r="R28" s="5" t="str">
        <f t="shared" si="3"/>
        <v>OK</v>
      </c>
      <c r="S28" s="22" t="str">
        <f t="shared" si="4"/>
        <v>KO</v>
      </c>
      <c r="T28" s="22" t="str">
        <f t="shared" si="5"/>
        <v>KO</v>
      </c>
    </row>
  </sheetData>
  <autoFilter ref="B6:T28" xr:uid="{00000000-0009-0000-0000-000001000000}">
    <sortState xmlns:xlrd2="http://schemas.microsoft.com/office/spreadsheetml/2017/richdata2" ref="B7:U28">
      <sortCondition ref="O7:O28"/>
    </sortState>
  </autoFilter>
  <sortState xmlns:xlrd2="http://schemas.microsoft.com/office/spreadsheetml/2017/richdata2" ref="A7:T28">
    <sortCondition ref="O7:O28"/>
  </sortState>
  <customSheetViews>
    <customSheetView guid="{006E0C37-BDC3-421F-8C39-D160CFD5377B}" scale="85" showPageBreaks="1" fitToPage="1" printArea="1">
      <pane ySplit="6" topLeftCell="A7" activePane="bottomLeft" state="frozenSplit"/>
      <selection pane="bottomLeft" activeCell="O25" sqref="O25"/>
      <pageMargins left="0.7" right="0.7" top="0.75" bottom="0.75" header="0.3" footer="0.3"/>
      <printOptions horizontalCentered="1" verticalCentered="1"/>
      <pageSetup paperSize="9" scale="87" fitToHeight="2" orientation="landscape" horizontalDpi="300" verticalDpi="300"/>
      <headerFooter alignWithMargins="0">
        <oddHeader>&amp;CUSTA&amp;REA Filles</oddHeader>
        <oddFooter>&amp;R&amp;P / &amp;N</oddFooter>
      </headerFooter>
    </customSheetView>
    <customSheetView guid="{5819A7A4-9F47-4FCF-BFCE-F58C5568C449}" scale="85" showPageBreaks="1" fitToPage="1" printArea="1">
      <pane ySplit="6" topLeftCell="A25" activePane="bottomLeft" state="frozenSplit"/>
      <selection pane="bottomLeft" activeCell="L25" sqref="L25"/>
      <pageMargins left="0.7" right="0.7" top="0.75" bottom="0.75" header="0.3" footer="0.3"/>
      <printOptions horizontalCentered="1" verticalCentered="1"/>
      <pageSetup paperSize="9" scale="86" orientation="landscape"/>
      <headerFooter alignWithMargins="0">
        <oddHeader>&amp;CUSTA&amp;REA Filles</oddHeader>
        <oddFooter>&amp;R&amp;P / &amp;N</oddFooter>
      </headerFooter>
    </customSheetView>
    <customSheetView guid="{E03CC42E-ED4A-44F9-8735-8B1E7B0ED9E7}" scale="85" fitToPage="1">
      <pane ySplit="6" topLeftCell="A7" activePane="bottomLeft" state="frozenSplit"/>
      <selection pane="bottomLeft" activeCell="M76" sqref="M76:M80"/>
      <pageMargins left="0.7" right="0.7" top="0.75" bottom="0.75" header="0.3" footer="0.3"/>
      <printOptions horizontalCentered="1" verticalCentered="1"/>
      <pageSetup paperSize="9" scale="90" orientation="landscape" horizontalDpi="300" verticalDpi="300"/>
      <headerFooter alignWithMargins="0">
        <oddHeader>&amp;CUSTA&amp;REA Filles</oddHeader>
        <oddFooter>&amp;R&amp;P / &amp;N</oddFooter>
      </headerFooter>
    </customSheetView>
    <customSheetView guid="{94BB5612-70B5-44F6-9D0C-013A2C4E6012}" scale="85" fitToPage="1">
      <pane ySplit="6" topLeftCell="A7" activePane="bottomLeft" state="frozenSplit"/>
      <selection pane="bottomLeft" activeCell="B10" sqref="B10:O10"/>
      <pageMargins left="0.7" right="0.7" top="0.75" bottom="0.75" header="0.3" footer="0.3"/>
      <printOptions horizontalCentered="1" verticalCentered="1"/>
      <pageSetup paperSize="9" scale="87" orientation="landscape" horizontalDpi="300" verticalDpi="300"/>
      <headerFooter alignWithMargins="0">
        <oddHeader>&amp;CUSTA&amp;REA Filles</oddHeader>
        <oddFooter>&amp;R&amp;P / &amp;N</oddFooter>
      </headerFooter>
    </customSheetView>
    <customSheetView guid="{41487DD6-1D34-4307-BCB2-32C0B5F18B1A}" scale="85" fitToPage="1">
      <pane ySplit="6" topLeftCell="A7" activePane="bottomLeft" state="frozenSplit"/>
      <selection pane="bottomLeft" activeCell="O25" sqref="O25"/>
      <pageMargins left="0.7" right="0.7" top="0.75" bottom="0.75" header="0.3" footer="0.3"/>
      <printOptions horizontalCentered="1" verticalCentered="1"/>
      <pageSetup paperSize="9" scale="87" fitToHeight="2" orientation="landscape" horizontalDpi="300" verticalDpi="300"/>
      <headerFooter alignWithMargins="0">
        <oddHeader>&amp;CUSTA&amp;REA Filles</oddHeader>
        <oddFooter>&amp;R&amp;P / &amp;N</oddFooter>
      </headerFooter>
    </customSheetView>
  </customSheetViews>
  <mergeCells count="9">
    <mergeCell ref="B1:P2"/>
    <mergeCell ref="N5:O5"/>
    <mergeCell ref="G3:H3"/>
    <mergeCell ref="K3:L3"/>
    <mergeCell ref="L5:M5"/>
    <mergeCell ref="J5:K5"/>
    <mergeCell ref="H5:I5"/>
    <mergeCell ref="F5:G5"/>
    <mergeCell ref="B4:D4"/>
  </mergeCells>
  <conditionalFormatting sqref="G7:G28 I7:I28 K7:K28">
    <cfRule type="cellIs" dxfId="5" priority="15" stopIfTrue="1" operator="equal">
      <formula>0</formula>
    </cfRule>
  </conditionalFormatting>
  <conditionalFormatting sqref="M7:O28">
    <cfRule type="cellIs" dxfId="4" priority="1" stopIfTrue="1" operator="equal">
      <formula>0</formula>
    </cfRule>
  </conditionalFormatting>
  <printOptions horizontalCentered="1" verticalCentered="1"/>
  <pageMargins left="0.70866141732283472" right="0" top="0.39370078740157483" bottom="0.19685039370078741" header="0.11811023622047245" footer="0.11811023622047245"/>
  <pageSetup paperSize="9" scale="79" fitToHeight="2" orientation="landscape" horizontalDpi="300" verticalDpi="300" r:id="rId1"/>
  <headerFooter alignWithMargins="0">
    <oddHeader>&amp;C
EA Filles</oddHeader>
    <oddFooter>&amp;R&amp;P /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AM28"/>
  <sheetViews>
    <sheetView zoomScale="130" zoomScaleNormal="130" workbookViewId="0">
      <pane ySplit="6" topLeftCell="A7" activePane="bottomLeft" state="frozen"/>
      <selection pane="bottomLeft" activeCell="A4" sqref="A4"/>
    </sheetView>
  </sheetViews>
  <sheetFormatPr baseColWidth="10" defaultColWidth="10.7109375" defaultRowHeight="12.75" x14ac:dyDescent="0.2"/>
  <cols>
    <col min="2" max="2" width="12.7109375" bestFit="1" customWidth="1"/>
    <col min="3" max="3" width="20.140625" bestFit="1" customWidth="1"/>
    <col min="4" max="4" width="20.140625" style="1" bestFit="1" customWidth="1"/>
    <col min="5" max="5" width="43.85546875" style="6" bestFit="1" customWidth="1"/>
    <col min="6" max="6" width="7.140625" hidden="1" customWidth="1"/>
    <col min="7" max="7" width="2.7109375" hidden="1" customWidth="1"/>
    <col min="8" max="12" width="7.42578125" customWidth="1"/>
    <col min="13" max="13" width="11" bestFit="1" customWidth="1"/>
    <col min="14" max="14" width="9" customWidth="1"/>
    <col min="15" max="15" width="7.7109375" customWidth="1"/>
    <col min="17" max="17" width="7.28515625" style="12" customWidth="1"/>
    <col min="18" max="18" width="7.28515625" customWidth="1"/>
    <col min="19" max="19" width="11.28515625" customWidth="1"/>
    <col min="20" max="20" width="10.28515625" customWidth="1"/>
  </cols>
  <sheetData>
    <row r="1" spans="1:39" ht="12.75" customHeight="1" x14ac:dyDescent="0.2">
      <c r="B1" s="73" t="s">
        <v>188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39" ht="12.75" customHeight="1" x14ac:dyDescent="0.2"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R2" t="s">
        <v>24</v>
      </c>
      <c r="S2" t="s">
        <v>23</v>
      </c>
    </row>
    <row r="3" spans="1:39" x14ac:dyDescent="0.2">
      <c r="E3" s="26">
        <f>COUNT(B7:B28)</f>
        <v>19</v>
      </c>
      <c r="F3" s="26">
        <f>COUNT(B7:B28)</f>
        <v>19</v>
      </c>
      <c r="G3" s="77" t="s">
        <v>19</v>
      </c>
      <c r="H3" s="78"/>
      <c r="J3" s="26">
        <f>COUNTIF(N7:N28, "&gt; 0")</f>
        <v>22</v>
      </c>
      <c r="K3" s="78" t="s">
        <v>31</v>
      </c>
      <c r="L3" s="78"/>
    </row>
    <row r="4" spans="1:39" ht="18.75" thickBot="1" x14ac:dyDescent="0.3">
      <c r="B4" s="76" t="s">
        <v>32</v>
      </c>
      <c r="C4" s="76"/>
    </row>
    <row r="5" spans="1:39" s="3" customFormat="1" x14ac:dyDescent="0.2">
      <c r="E5" s="7"/>
      <c r="F5" s="74" t="s">
        <v>3</v>
      </c>
      <c r="G5" s="75"/>
      <c r="H5" s="74" t="s">
        <v>9</v>
      </c>
      <c r="I5" s="75"/>
      <c r="J5" s="74" t="s">
        <v>34</v>
      </c>
      <c r="K5" s="75"/>
      <c r="L5" s="74" t="s">
        <v>33</v>
      </c>
      <c r="M5" s="75"/>
      <c r="N5" s="74" t="s">
        <v>4</v>
      </c>
      <c r="O5" s="83"/>
      <c r="Q5" s="13" t="s">
        <v>20</v>
      </c>
      <c r="R5" s="3" t="s">
        <v>21</v>
      </c>
      <c r="S5" s="14" t="s">
        <v>29</v>
      </c>
      <c r="T5" s="14" t="s">
        <v>30</v>
      </c>
    </row>
    <row r="6" spans="1:39" s="3" customFormat="1" x14ac:dyDescent="0.2">
      <c r="A6" s="3" t="s">
        <v>374</v>
      </c>
      <c r="B6" s="23" t="s">
        <v>16</v>
      </c>
      <c r="C6" s="23" t="s">
        <v>0</v>
      </c>
      <c r="D6" s="23" t="s">
        <v>1</v>
      </c>
      <c r="E6" s="23" t="s">
        <v>2</v>
      </c>
      <c r="F6" s="44" t="s">
        <v>6</v>
      </c>
      <c r="G6" s="45" t="s">
        <v>7</v>
      </c>
      <c r="H6" s="44" t="s">
        <v>6</v>
      </c>
      <c r="I6" s="23" t="s">
        <v>7</v>
      </c>
      <c r="J6" s="44" t="s">
        <v>6</v>
      </c>
      <c r="K6" s="23" t="s">
        <v>7</v>
      </c>
      <c r="L6" s="44" t="s">
        <v>6</v>
      </c>
      <c r="M6" s="23" t="s">
        <v>7</v>
      </c>
      <c r="N6" s="44" t="s">
        <v>7</v>
      </c>
      <c r="O6" s="59" t="s">
        <v>8</v>
      </c>
      <c r="Q6" s="13"/>
    </row>
    <row r="7" spans="1:39" x14ac:dyDescent="0.2">
      <c r="A7">
        <v>151</v>
      </c>
      <c r="B7" s="55">
        <v>2326658</v>
      </c>
      <c r="C7" s="55" t="s">
        <v>189</v>
      </c>
      <c r="D7" s="55" t="s">
        <v>190</v>
      </c>
      <c r="E7" s="46" t="s">
        <v>213</v>
      </c>
      <c r="F7" s="46"/>
      <c r="G7" s="28">
        <f>IF(F7&lt;&gt;"",INDEX('Cotation EAM POM (2)'!$A:$A,MATCH(F7,'Cotation EAM POM (2)'!B:B,-1),1),0)</f>
        <v>0</v>
      </c>
      <c r="H7" s="46">
        <v>5.18</v>
      </c>
      <c r="I7" s="48">
        <f>IF(H7&lt;&gt;"",INDEX('Cotation EAM POM (2)'!$A:$A,MATCH(H7,'Cotation EAM POM (2)'!C:C,-1),1),0)</f>
        <v>34</v>
      </c>
      <c r="J7" s="46">
        <v>5.8</v>
      </c>
      <c r="K7" s="48">
        <f>IF(J7&lt;&gt;"",INDEX('Cotation EAM POM (2)'!$A:$A,MATCH(J7,'Cotation EAM POM (2)'!F:F,1),1),0)</f>
        <v>15</v>
      </c>
      <c r="L7" s="46">
        <v>8</v>
      </c>
      <c r="M7" s="48">
        <f>IF(L7&lt;&gt;"",INDEX('Cotation EAM POM (2)'!$A:$A,MATCH(L7,'Cotation EAM POM (2)'!G:G,1),1),0)</f>
        <v>29</v>
      </c>
      <c r="N7" s="48">
        <f t="shared" ref="N7:N28" si="0">G7+I7+K7+M7-MIN(G7,I7)</f>
        <v>78</v>
      </c>
      <c r="O7" s="60">
        <f>IF(H7="","",RANK($N7,$N$7:$N$28))</f>
        <v>1</v>
      </c>
      <c r="Q7" s="12" t="str">
        <f t="shared" ref="Q7:Q28" si="1">IF(AND(F7="",H7=""),"","OK")</f>
        <v>OK</v>
      </c>
      <c r="R7" t="str">
        <f t="shared" ref="R7:R28" si="2">IF(AND(J7&lt;&gt;"",L7&lt;&gt;"",Q7="OK"),"OK","")</f>
        <v>OK</v>
      </c>
      <c r="S7" s="1" t="str">
        <f t="shared" ref="S7:S28" si="3">IFERROR(IF(VLOOKUP(B7,Tab,2,FALSE) &lt;&gt; TRIM(C7), VLOOKUP(B7,Tab,2,FALSE), ""), "KO")</f>
        <v>KO</v>
      </c>
      <c r="T7" s="1" t="str">
        <f t="shared" ref="T7:T28" si="4">IFERROR(IF(VLOOKUP(B7,Tab,3,FALSE) &lt;&gt; TRIM(D7), VLOOKUP(B7,Tab,3,FALSE), ""), "KO")</f>
        <v>KO</v>
      </c>
    </row>
    <row r="8" spans="1:39" s="5" customFormat="1" x14ac:dyDescent="0.2">
      <c r="A8" s="5">
        <v>164</v>
      </c>
      <c r="B8" s="55">
        <v>2459381</v>
      </c>
      <c r="C8" s="55" t="s">
        <v>211</v>
      </c>
      <c r="D8" s="55" t="s">
        <v>212</v>
      </c>
      <c r="E8" s="46" t="s">
        <v>213</v>
      </c>
      <c r="F8" s="46"/>
      <c r="G8" s="28">
        <f>IF(F8&lt;&gt;"",INDEX('Cotation EAM POM (2)'!$A:$A,MATCH(F8,'Cotation EAM POM (2)'!B:B,-1),1),0)</f>
        <v>0</v>
      </c>
      <c r="H8" s="46">
        <v>5.16</v>
      </c>
      <c r="I8" s="48">
        <f>IF(H8&lt;&gt;"",INDEX('Cotation EAM POM (2)'!$A:$A,MATCH(H8,'Cotation EAM POM (2)'!C:C,-1),1),0)</f>
        <v>34</v>
      </c>
      <c r="J8" s="46">
        <v>5.4</v>
      </c>
      <c r="K8" s="48">
        <f>IF(J8&lt;&gt;"",INDEX('Cotation EAM POM (2)'!$A:$A,MATCH(J8,'Cotation EAM POM (2)'!F:F,1),1),0)</f>
        <v>13</v>
      </c>
      <c r="L8" s="46">
        <v>8</v>
      </c>
      <c r="M8" s="48">
        <f>IF(L8&lt;&gt;"",INDEX('Cotation EAM POM (2)'!$A:$A,MATCH(L8,'Cotation EAM POM (2)'!G:G,1),1),0)</f>
        <v>29</v>
      </c>
      <c r="N8" s="48">
        <f t="shared" si="0"/>
        <v>76</v>
      </c>
      <c r="O8" s="60">
        <f>IF(H8="","",RANK($N8,$N$7:$N$28))</f>
        <v>2</v>
      </c>
      <c r="P8"/>
      <c r="Q8" s="12" t="str">
        <f t="shared" si="1"/>
        <v>OK</v>
      </c>
      <c r="R8" t="str">
        <f t="shared" si="2"/>
        <v>OK</v>
      </c>
      <c r="S8" s="1" t="str">
        <f t="shared" si="3"/>
        <v>KO</v>
      </c>
      <c r="T8" s="1" t="str">
        <f t="shared" si="4"/>
        <v>KO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x14ac:dyDescent="0.2">
      <c r="A9" s="5">
        <v>166</v>
      </c>
      <c r="B9" s="57" t="s">
        <v>300</v>
      </c>
      <c r="C9" s="55" t="s">
        <v>295</v>
      </c>
      <c r="D9" s="55" t="s">
        <v>296</v>
      </c>
      <c r="E9" s="25" t="s">
        <v>289</v>
      </c>
      <c r="F9" s="46"/>
      <c r="G9" s="28">
        <f>IF(F9&lt;&gt;"",INDEX('Cotation EAM POM (2)'!$A:$A,MATCH(F9,'Cotation EAM POM (2)'!B:B,-1),1),0)</f>
        <v>0</v>
      </c>
      <c r="H9" s="46">
        <v>5.29</v>
      </c>
      <c r="I9" s="48">
        <f>IF(H9&lt;&gt;"",INDEX('Cotation EAM POM (2)'!$A:$A,MATCH(H9,'Cotation EAM POM (2)'!C:C,-1),1),0)</f>
        <v>32</v>
      </c>
      <c r="J9" s="46">
        <v>5.8</v>
      </c>
      <c r="K9" s="48">
        <f>IF(J9&lt;&gt;"",INDEX('Cotation EAM POM (2)'!$A:$A,MATCH(J9,'Cotation EAM POM (2)'!F:F,1),1),0)</f>
        <v>15</v>
      </c>
      <c r="L9" s="46">
        <v>7</v>
      </c>
      <c r="M9" s="48">
        <f>IF(L9&lt;&gt;"",INDEX('Cotation EAM POM (2)'!$A:$A,MATCH(L9,'Cotation EAM POM (2)'!G:G,1),1),0)</f>
        <v>27</v>
      </c>
      <c r="N9" s="48">
        <f t="shared" si="0"/>
        <v>74</v>
      </c>
      <c r="O9" s="60">
        <f>IF(H9="","",RANK($N9,$N$7:$N$28))</f>
        <v>3</v>
      </c>
      <c r="Q9" s="12" t="str">
        <f t="shared" si="1"/>
        <v>OK</v>
      </c>
      <c r="R9" t="str">
        <f t="shared" si="2"/>
        <v>OK</v>
      </c>
      <c r="S9" s="1" t="str">
        <f t="shared" si="3"/>
        <v>KO</v>
      </c>
      <c r="T9" s="1" t="str">
        <f t="shared" si="4"/>
        <v>KO</v>
      </c>
    </row>
    <row r="10" spans="1:39" x14ac:dyDescent="0.2">
      <c r="A10">
        <v>175</v>
      </c>
      <c r="B10" s="96">
        <v>2671784</v>
      </c>
      <c r="C10" s="96" t="s">
        <v>381</v>
      </c>
      <c r="D10" s="96" t="s">
        <v>382</v>
      </c>
      <c r="E10" s="86" t="s">
        <v>326</v>
      </c>
      <c r="F10" s="91"/>
      <c r="G10" s="88">
        <f>IF(F10&lt;&gt;"",INDEX('Cotation EAM POM (2)'!$A:$A,MATCH(F10,'Cotation EAM POM (2)'!B:B,-1),1),0)</f>
        <v>0</v>
      </c>
      <c r="H10" s="91">
        <v>5.35</v>
      </c>
      <c r="I10" s="88">
        <f>IF(H10&lt;&gt;"",INDEX('Cotation EAM POM (2)'!$A:$A,MATCH(H10,'Cotation EAM POM (2)'!C:C,-1),1),0)</f>
        <v>31</v>
      </c>
      <c r="J10" s="91">
        <v>5</v>
      </c>
      <c r="K10" s="88">
        <f>IF(J10&lt;&gt;"",INDEX('Cotation EAM POM (2)'!$A:$A,MATCH(J10,'Cotation EAM POM (2)'!F:F,1),1),0)</f>
        <v>11</v>
      </c>
      <c r="L10" s="91">
        <v>7</v>
      </c>
      <c r="M10" s="88">
        <f>IF(L10&lt;&gt;"",INDEX('Cotation EAM POM (2)'!$A:$A,MATCH(L10,'Cotation EAM POM (2)'!G:G,1),1),0)</f>
        <v>27</v>
      </c>
      <c r="N10" s="88">
        <f t="shared" si="0"/>
        <v>69</v>
      </c>
      <c r="O10" s="90">
        <f>IF(H10="","",RANK($N10,$N$7:$N$28))</f>
        <v>4</v>
      </c>
      <c r="Q10" s="12" t="str">
        <f t="shared" si="1"/>
        <v>OK</v>
      </c>
      <c r="R10" t="str">
        <f t="shared" si="2"/>
        <v>OK</v>
      </c>
      <c r="S10" s="1" t="str">
        <f t="shared" si="3"/>
        <v>KO</v>
      </c>
      <c r="T10" s="1" t="str">
        <f t="shared" si="4"/>
        <v>KO</v>
      </c>
    </row>
    <row r="11" spans="1:39" x14ac:dyDescent="0.2">
      <c r="A11">
        <v>165</v>
      </c>
      <c r="B11" s="57" t="s">
        <v>299</v>
      </c>
      <c r="C11" s="55" t="s">
        <v>293</v>
      </c>
      <c r="D11" s="55" t="s">
        <v>294</v>
      </c>
      <c r="E11" s="25" t="s">
        <v>289</v>
      </c>
      <c r="F11" s="46"/>
      <c r="G11" s="28">
        <f>IF(F11&lt;&gt;"",INDEX('Cotation EAM POM (2)'!$A:$A,MATCH(F11,'Cotation EAM POM (2)'!B:B,-1),1),0)</f>
        <v>0</v>
      </c>
      <c r="H11" s="46">
        <v>5.56</v>
      </c>
      <c r="I11" s="48">
        <f>IF(H11&lt;&gt;"",INDEX('Cotation EAM POM (2)'!$A:$A,MATCH(H11,'Cotation EAM POM (2)'!C:C,-1),1),0)</f>
        <v>27</v>
      </c>
      <c r="J11" s="46">
        <v>5</v>
      </c>
      <c r="K11" s="48">
        <f>IF(J11&lt;&gt;"",INDEX('Cotation EAM POM (2)'!$A:$A,MATCH(J11,'Cotation EAM POM (2)'!F:F,1),1),0)</f>
        <v>11</v>
      </c>
      <c r="L11" s="46">
        <v>8</v>
      </c>
      <c r="M11" s="48">
        <f>IF(L11&lt;&gt;"",INDEX('Cotation EAM POM (2)'!$A:$A,MATCH(L11,'Cotation EAM POM (2)'!G:G,1),1),0)</f>
        <v>29</v>
      </c>
      <c r="N11" s="48">
        <f t="shared" si="0"/>
        <v>67</v>
      </c>
      <c r="O11" s="60">
        <f>IF(H11="","",RANK($N11,$N$7:$N$28))</f>
        <v>5</v>
      </c>
      <c r="Q11" s="12" t="str">
        <f t="shared" si="1"/>
        <v>OK</v>
      </c>
      <c r="R11" t="str">
        <f t="shared" si="2"/>
        <v>OK</v>
      </c>
      <c r="S11" s="1" t="str">
        <f t="shared" si="3"/>
        <v>KO</v>
      </c>
      <c r="T11" s="1" t="str">
        <f t="shared" si="4"/>
        <v>KO</v>
      </c>
    </row>
    <row r="12" spans="1:39" x14ac:dyDescent="0.2">
      <c r="A12" s="5">
        <v>156</v>
      </c>
      <c r="B12" s="55">
        <v>2552432</v>
      </c>
      <c r="C12" s="55" t="s">
        <v>197</v>
      </c>
      <c r="D12" s="55" t="s">
        <v>198</v>
      </c>
      <c r="E12" s="46" t="s">
        <v>213</v>
      </c>
      <c r="F12" s="46"/>
      <c r="G12" s="28">
        <f>IF(F12&lt;&gt;"",INDEX('Cotation EAM POM (2)'!$A:$A,MATCH(F12,'Cotation EAM POM (2)'!B:B,-1),1),0)</f>
        <v>0</v>
      </c>
      <c r="H12" s="46">
        <v>5.46</v>
      </c>
      <c r="I12" s="48">
        <f>IF(H12&lt;&gt;"",INDEX('Cotation EAM POM (2)'!$A:$A,MATCH(H12,'Cotation EAM POM (2)'!C:C,-1),1),0)</f>
        <v>29</v>
      </c>
      <c r="J12" s="46">
        <v>5.2</v>
      </c>
      <c r="K12" s="48">
        <f>IF(J12&lt;&gt;"",INDEX('Cotation EAM POM (2)'!$A:$A,MATCH(J12,'Cotation EAM POM (2)'!F:F,1),1),0)</f>
        <v>12</v>
      </c>
      <c r="L12" s="46">
        <v>6</v>
      </c>
      <c r="M12" s="48">
        <f>IF(L12&lt;&gt;"",INDEX('Cotation EAM POM (2)'!$A:$A,MATCH(L12,'Cotation EAM POM (2)'!G:G,1),1),0)</f>
        <v>24</v>
      </c>
      <c r="N12" s="48">
        <f t="shared" si="0"/>
        <v>65</v>
      </c>
      <c r="O12" s="60">
        <f>IF(H12="","",RANK($N12,$N$7:$N$28))</f>
        <v>6</v>
      </c>
      <c r="Q12" s="12" t="str">
        <f t="shared" si="1"/>
        <v>OK</v>
      </c>
      <c r="R12" t="str">
        <f t="shared" si="2"/>
        <v>OK</v>
      </c>
      <c r="S12" s="1" t="str">
        <f t="shared" si="3"/>
        <v>KO</v>
      </c>
      <c r="T12" s="1" t="str">
        <f t="shared" si="4"/>
        <v>KO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x14ac:dyDescent="0.2">
      <c r="A13" s="5">
        <v>154</v>
      </c>
      <c r="B13" s="55">
        <v>2668311</v>
      </c>
      <c r="C13" s="55" t="s">
        <v>193</v>
      </c>
      <c r="D13" s="55" t="s">
        <v>194</v>
      </c>
      <c r="E13" s="46" t="s">
        <v>213</v>
      </c>
      <c r="F13" s="46"/>
      <c r="G13" s="28">
        <f>IF(F13&lt;&gt;"",INDEX('Cotation EAM POM (2)'!$A:$A,MATCH(F13,'Cotation EAM POM (2)'!B:B,-1),1),0)</f>
        <v>0</v>
      </c>
      <c r="H13" s="46">
        <v>5.53</v>
      </c>
      <c r="I13" s="48">
        <f>IF(H13&lt;&gt;"",INDEX('Cotation EAM POM (2)'!$A:$A,MATCH(H13,'Cotation EAM POM (2)'!C:C,-1),1),0)</f>
        <v>28</v>
      </c>
      <c r="J13" s="46">
        <v>4.8</v>
      </c>
      <c r="K13" s="48">
        <f>IF(J13&lt;&gt;"",INDEX('Cotation EAM POM (2)'!$A:$A,MATCH(J13,'Cotation EAM POM (2)'!F:F,1),1),0)</f>
        <v>10</v>
      </c>
      <c r="L13" s="46">
        <v>6</v>
      </c>
      <c r="M13" s="48">
        <f>IF(L13&lt;&gt;"",INDEX('Cotation EAM POM (2)'!$A:$A,MATCH(L13,'Cotation EAM POM (2)'!G:G,1),1),0)</f>
        <v>24</v>
      </c>
      <c r="N13" s="48">
        <f t="shared" si="0"/>
        <v>62</v>
      </c>
      <c r="O13" s="60">
        <f>IF(H13="","",RANK($N13,$N$7:$N$28))</f>
        <v>7</v>
      </c>
      <c r="Q13" s="12" t="str">
        <f t="shared" si="1"/>
        <v>OK</v>
      </c>
      <c r="R13" t="str">
        <f t="shared" si="2"/>
        <v>OK</v>
      </c>
      <c r="S13" s="1" t="str">
        <f t="shared" si="3"/>
        <v>KO</v>
      </c>
      <c r="T13" s="1" t="str">
        <f t="shared" si="4"/>
        <v>KO</v>
      </c>
    </row>
    <row r="14" spans="1:39" s="15" customFormat="1" x14ac:dyDescent="0.2">
      <c r="A14">
        <v>157</v>
      </c>
      <c r="B14" s="55">
        <v>2363300</v>
      </c>
      <c r="C14" s="55" t="s">
        <v>199</v>
      </c>
      <c r="D14" s="55" t="s">
        <v>200</v>
      </c>
      <c r="E14" s="46" t="s">
        <v>213</v>
      </c>
      <c r="F14" s="46"/>
      <c r="G14" s="28">
        <f>IF(F14&lt;&gt;"",INDEX('Cotation EAM POM (2)'!$A:$A,MATCH(F14,'Cotation EAM POM (2)'!B:B,-1),1),0)</f>
        <v>0</v>
      </c>
      <c r="H14" s="46">
        <v>5.82</v>
      </c>
      <c r="I14" s="48">
        <f>IF(H14&lt;&gt;"",INDEX('Cotation EAM POM (2)'!$A:$A,MATCH(H14,'Cotation EAM POM (2)'!C:C,-1),1),0)</f>
        <v>23</v>
      </c>
      <c r="J14" s="46">
        <v>4.8</v>
      </c>
      <c r="K14" s="48">
        <f>IF(J14&lt;&gt;"",INDEX('Cotation EAM POM (2)'!$A:$A,MATCH(J14,'Cotation EAM POM (2)'!F:F,1),1),0)</f>
        <v>10</v>
      </c>
      <c r="L14" s="46">
        <v>8</v>
      </c>
      <c r="M14" s="48">
        <f>IF(L14&lt;&gt;"",INDEX('Cotation EAM POM (2)'!$A:$A,MATCH(L14,'Cotation EAM POM (2)'!G:G,1),1),0)</f>
        <v>29</v>
      </c>
      <c r="N14" s="48">
        <f t="shared" si="0"/>
        <v>62</v>
      </c>
      <c r="O14" s="60">
        <f>IF(H14="","",RANK($N14,$N$7:$N$28))</f>
        <v>7</v>
      </c>
      <c r="P14"/>
      <c r="Q14" s="12" t="str">
        <f t="shared" si="1"/>
        <v>OK</v>
      </c>
      <c r="R14" t="str">
        <f t="shared" si="2"/>
        <v>OK</v>
      </c>
      <c r="S14" s="1" t="str">
        <f t="shared" si="3"/>
        <v>KO</v>
      </c>
      <c r="T14" s="1" t="str">
        <f t="shared" si="4"/>
        <v>KO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x14ac:dyDescent="0.2">
      <c r="A15">
        <v>159</v>
      </c>
      <c r="B15" s="55">
        <v>2633170</v>
      </c>
      <c r="C15" s="55" t="s">
        <v>203</v>
      </c>
      <c r="D15" s="55" t="s">
        <v>204</v>
      </c>
      <c r="E15" s="46" t="s">
        <v>213</v>
      </c>
      <c r="F15" s="46"/>
      <c r="G15" s="28">
        <f>IF(F15&lt;&gt;"",INDEX('Cotation EAM POM (2)'!$A:$A,MATCH(F15,'Cotation EAM POM (2)'!B:B,-1),1),0)</f>
        <v>0</v>
      </c>
      <c r="H15" s="46">
        <v>5.65</v>
      </c>
      <c r="I15" s="48">
        <f>IF(H15&lt;&gt;"",INDEX('Cotation EAM POM (2)'!$A:$A,MATCH(H15,'Cotation EAM POM (2)'!C:C,-1),1),0)</f>
        <v>26</v>
      </c>
      <c r="J15" s="46">
        <v>4.8</v>
      </c>
      <c r="K15" s="48">
        <f>IF(J15&lt;&gt;"",INDEX('Cotation EAM POM (2)'!$A:$A,MATCH(J15,'Cotation EAM POM (2)'!F:F,1),1),0)</f>
        <v>10</v>
      </c>
      <c r="L15" s="46">
        <v>6</v>
      </c>
      <c r="M15" s="48">
        <f>IF(L15&lt;&gt;"",INDEX('Cotation EAM POM (2)'!$A:$A,MATCH(L15,'Cotation EAM POM (2)'!G:G,1),1),0)</f>
        <v>24</v>
      </c>
      <c r="N15" s="48">
        <f t="shared" si="0"/>
        <v>60</v>
      </c>
      <c r="O15" s="60">
        <f>IF(H15="","",RANK($N15,$N$7:$N$28))</f>
        <v>9</v>
      </c>
      <c r="Q15" s="12" t="str">
        <f t="shared" si="1"/>
        <v>OK</v>
      </c>
      <c r="R15" t="str">
        <f t="shared" si="2"/>
        <v>OK</v>
      </c>
      <c r="S15" s="1" t="str">
        <f t="shared" si="3"/>
        <v>KO</v>
      </c>
      <c r="T15" s="1" t="str">
        <f t="shared" si="4"/>
        <v>KO</v>
      </c>
    </row>
    <row r="16" spans="1:39" s="11" customFormat="1" x14ac:dyDescent="0.2">
      <c r="A16">
        <v>174</v>
      </c>
      <c r="B16" s="97">
        <v>2647886</v>
      </c>
      <c r="C16" s="97" t="s">
        <v>379</v>
      </c>
      <c r="D16" s="98" t="s">
        <v>380</v>
      </c>
      <c r="E16" s="86" t="s">
        <v>326</v>
      </c>
      <c r="F16" s="91"/>
      <c r="G16" s="88">
        <f>IF(F16&lt;&gt;"",INDEX('Cotation EAM POM (2)'!$A:$A,MATCH(F16,'Cotation EAM POM (2)'!B:B,-1),1),0)</f>
        <v>0</v>
      </c>
      <c r="H16" s="91">
        <v>5.94</v>
      </c>
      <c r="I16" s="88">
        <f>IF(H16&lt;&gt;"",INDEX('Cotation EAM POM (2)'!$A:$A,MATCH(H16,'Cotation EAM POM (2)'!C:C,-1),1),0)</f>
        <v>22</v>
      </c>
      <c r="J16" s="91">
        <v>4.5999999999999996</v>
      </c>
      <c r="K16" s="88">
        <f>IF(J16&lt;&gt;"",INDEX('Cotation EAM POM (2)'!$A:$A,MATCH(J16,'Cotation EAM POM (2)'!F:F,1),1),0)</f>
        <v>9</v>
      </c>
      <c r="L16" s="91">
        <v>8</v>
      </c>
      <c r="M16" s="88">
        <f>IF(L16&lt;&gt;"",INDEX('Cotation EAM POM (2)'!$A:$A,MATCH(L16,'Cotation EAM POM (2)'!G:G,1),1),0)</f>
        <v>29</v>
      </c>
      <c r="N16" s="88">
        <f t="shared" si="0"/>
        <v>60</v>
      </c>
      <c r="O16" s="90">
        <f>IF(H16="","",RANK($N16,$N$7:$N$28))</f>
        <v>9</v>
      </c>
      <c r="P16"/>
      <c r="Q16" s="12" t="str">
        <f t="shared" si="1"/>
        <v>OK</v>
      </c>
      <c r="R16" t="str">
        <f t="shared" si="2"/>
        <v>OK</v>
      </c>
      <c r="S16" s="1" t="str">
        <f t="shared" si="3"/>
        <v>KO</v>
      </c>
      <c r="T16" s="1" t="str">
        <f t="shared" si="4"/>
        <v>KO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20" x14ac:dyDescent="0.2">
      <c r="A17" s="5">
        <v>160</v>
      </c>
      <c r="B17" s="55">
        <v>2659777</v>
      </c>
      <c r="C17" s="55" t="s">
        <v>205</v>
      </c>
      <c r="D17" s="55" t="s">
        <v>206</v>
      </c>
      <c r="E17" s="46" t="s">
        <v>213</v>
      </c>
      <c r="F17" s="46"/>
      <c r="G17" s="28">
        <f>IF(F17&lt;&gt;"",INDEX('Cotation EAM POM (2)'!$A:$A,MATCH(F17,'Cotation EAM POM (2)'!B:B,-1),1),0)</f>
        <v>0</v>
      </c>
      <c r="H17" s="46">
        <v>5.68</v>
      </c>
      <c r="I17" s="48">
        <f>IF(H17&lt;&gt;"",INDEX('Cotation EAM POM (2)'!$A:$A,MATCH(H17,'Cotation EAM POM (2)'!C:C,-1),1),0)</f>
        <v>26</v>
      </c>
      <c r="J17" s="46">
        <v>4.5999999999999996</v>
      </c>
      <c r="K17" s="48">
        <f>IF(J17&lt;&gt;"",INDEX('Cotation EAM POM (2)'!$A:$A,MATCH(J17,'Cotation EAM POM (2)'!F:F,1),1),0)</f>
        <v>9</v>
      </c>
      <c r="L17" s="46">
        <v>6</v>
      </c>
      <c r="M17" s="48">
        <f>IF(L17&lt;&gt;"",INDEX('Cotation EAM POM (2)'!$A:$A,MATCH(L17,'Cotation EAM POM (2)'!G:G,1),1),0)</f>
        <v>24</v>
      </c>
      <c r="N17" s="48">
        <f t="shared" si="0"/>
        <v>59</v>
      </c>
      <c r="O17" s="60">
        <f>IF(H17="","",RANK($N17,$N$7:$N$28))</f>
        <v>11</v>
      </c>
      <c r="Q17" s="12" t="str">
        <f t="shared" si="1"/>
        <v>OK</v>
      </c>
      <c r="R17" t="str">
        <f t="shared" si="2"/>
        <v>OK</v>
      </c>
      <c r="S17" s="1" t="str">
        <f t="shared" si="3"/>
        <v>KO</v>
      </c>
      <c r="T17" s="1" t="str">
        <f t="shared" si="4"/>
        <v>KO</v>
      </c>
    </row>
    <row r="18" spans="1:20" x14ac:dyDescent="0.2">
      <c r="A18">
        <v>163</v>
      </c>
      <c r="B18" s="55">
        <v>2532878</v>
      </c>
      <c r="C18" s="55" t="s">
        <v>209</v>
      </c>
      <c r="D18" s="55" t="s">
        <v>210</v>
      </c>
      <c r="E18" s="46" t="s">
        <v>213</v>
      </c>
      <c r="F18" s="46"/>
      <c r="G18" s="28">
        <f>IF(F18&lt;&gt;"",INDEX('Cotation EAM POM (2)'!$A:$A,MATCH(F18,'Cotation EAM POM (2)'!B:B,-1),1),0)</f>
        <v>0</v>
      </c>
      <c r="H18" s="46">
        <v>5.84</v>
      </c>
      <c r="I18" s="48">
        <f>IF(H18&lt;&gt;"",INDEX('Cotation EAM POM (2)'!$A:$A,MATCH(H18,'Cotation EAM POM (2)'!C:C,-1),1),0)</f>
        <v>23</v>
      </c>
      <c r="J18" s="46">
        <v>5.2</v>
      </c>
      <c r="K18" s="48">
        <f>IF(J18&lt;&gt;"",INDEX('Cotation EAM POM (2)'!$A:$A,MATCH(J18,'Cotation EAM POM (2)'!F:F,1),1),0)</f>
        <v>12</v>
      </c>
      <c r="L18" s="46">
        <v>6</v>
      </c>
      <c r="M18" s="48">
        <f>IF(L18&lt;&gt;"",INDEX('Cotation EAM POM (2)'!$A:$A,MATCH(L18,'Cotation EAM POM (2)'!G:G,1),1),0)</f>
        <v>24</v>
      </c>
      <c r="N18" s="48">
        <f t="shared" si="0"/>
        <v>59</v>
      </c>
      <c r="O18" s="60">
        <f>IF(H18="","",RANK($N18,$N$7:$N$28))</f>
        <v>11</v>
      </c>
      <c r="Q18" s="12" t="str">
        <f t="shared" si="1"/>
        <v>OK</v>
      </c>
      <c r="R18" t="str">
        <f t="shared" si="2"/>
        <v>OK</v>
      </c>
      <c r="S18" s="1" t="str">
        <f t="shared" si="3"/>
        <v>KO</v>
      </c>
      <c r="T18" s="1" t="str">
        <f t="shared" si="4"/>
        <v>KO</v>
      </c>
    </row>
    <row r="19" spans="1:20" x14ac:dyDescent="0.2">
      <c r="A19" s="5">
        <v>152</v>
      </c>
      <c r="B19" s="55">
        <v>2641764</v>
      </c>
      <c r="C19" s="55" t="s">
        <v>191</v>
      </c>
      <c r="D19" s="55" t="s">
        <v>192</v>
      </c>
      <c r="E19" s="46" t="s">
        <v>213</v>
      </c>
      <c r="F19" s="46"/>
      <c r="G19" s="28">
        <f>IF(F19&lt;&gt;"",INDEX('Cotation EAM POM (2)'!$A:$A,MATCH(F19,'Cotation EAM POM (2)'!B:B,-1),1),0)</f>
        <v>0</v>
      </c>
      <c r="H19" s="46">
        <v>5.88</v>
      </c>
      <c r="I19" s="48">
        <f>IF(H19&lt;&gt;"",INDEX('Cotation EAM POM (2)'!$A:$A,MATCH(H19,'Cotation EAM POM (2)'!C:C,-1),1),0)</f>
        <v>23</v>
      </c>
      <c r="J19" s="46">
        <v>5</v>
      </c>
      <c r="K19" s="48">
        <f>IF(J19&lt;&gt;"",INDEX('Cotation EAM POM (2)'!$A:$A,MATCH(J19,'Cotation EAM POM (2)'!F:F,1),1),0)</f>
        <v>11</v>
      </c>
      <c r="L19" s="46">
        <v>6</v>
      </c>
      <c r="M19" s="48">
        <f>IF(L19&lt;&gt;"",INDEX('Cotation EAM POM (2)'!$A:$A,MATCH(L19,'Cotation EAM POM (2)'!G:G,1),1),0)</f>
        <v>24</v>
      </c>
      <c r="N19" s="48">
        <f t="shared" si="0"/>
        <v>58</v>
      </c>
      <c r="O19" s="60">
        <f>IF(H19="","",RANK($N19,$N$7:$N$28))</f>
        <v>13</v>
      </c>
      <c r="Q19" s="12" t="str">
        <f t="shared" si="1"/>
        <v>OK</v>
      </c>
      <c r="R19" t="str">
        <f t="shared" si="2"/>
        <v>OK</v>
      </c>
      <c r="S19" s="1" t="str">
        <f t="shared" si="3"/>
        <v>KO</v>
      </c>
      <c r="T19" s="1" t="str">
        <f t="shared" si="4"/>
        <v>KO</v>
      </c>
    </row>
    <row r="20" spans="1:20" x14ac:dyDescent="0.2">
      <c r="A20" s="5">
        <v>158</v>
      </c>
      <c r="B20" s="55">
        <v>2353614</v>
      </c>
      <c r="C20" s="55" t="s">
        <v>201</v>
      </c>
      <c r="D20" s="55" t="s">
        <v>202</v>
      </c>
      <c r="E20" s="46" t="s">
        <v>213</v>
      </c>
      <c r="F20" s="46"/>
      <c r="G20" s="28">
        <f>IF(F20&lt;&gt;"",INDEX('Cotation EAM POM (2)'!$A:$A,MATCH(F20,'Cotation EAM POM (2)'!B:B,-1),1),0)</f>
        <v>0</v>
      </c>
      <c r="H20" s="46">
        <v>6.32</v>
      </c>
      <c r="I20" s="48">
        <f>IF(H20&lt;&gt;"",INDEX('Cotation EAM POM (2)'!$A:$A,MATCH(H20,'Cotation EAM POM (2)'!C:C,-1),1),0)</f>
        <v>17</v>
      </c>
      <c r="J20" s="46">
        <v>5.2</v>
      </c>
      <c r="K20" s="48">
        <f>IF(J20&lt;&gt;"",INDEX('Cotation EAM POM (2)'!$A:$A,MATCH(J20,'Cotation EAM POM (2)'!F:F,1),1),0)</f>
        <v>12</v>
      </c>
      <c r="L20" s="46">
        <v>8</v>
      </c>
      <c r="M20" s="48">
        <f>IF(L20&lt;&gt;"",INDEX('Cotation EAM POM (2)'!$A:$A,MATCH(L20,'Cotation EAM POM (2)'!G:G,1),1),0)</f>
        <v>29</v>
      </c>
      <c r="N20" s="48">
        <f t="shared" si="0"/>
        <v>58</v>
      </c>
      <c r="O20" s="60">
        <f>IF(H20="","",RANK($N20,$N$7:$N$28))</f>
        <v>13</v>
      </c>
      <c r="Q20" s="12" t="str">
        <f t="shared" si="1"/>
        <v>OK</v>
      </c>
      <c r="R20" t="str">
        <f t="shared" si="2"/>
        <v>OK</v>
      </c>
      <c r="S20" s="1" t="str">
        <f t="shared" si="3"/>
        <v>KO</v>
      </c>
      <c r="T20" s="1" t="str">
        <f t="shared" si="4"/>
        <v>KO</v>
      </c>
    </row>
    <row r="21" spans="1:20" x14ac:dyDescent="0.2">
      <c r="A21" s="5">
        <v>162</v>
      </c>
      <c r="B21" s="55">
        <v>2336482</v>
      </c>
      <c r="C21" s="55" t="s">
        <v>207</v>
      </c>
      <c r="D21" s="55" t="s">
        <v>208</v>
      </c>
      <c r="E21" s="46" t="s">
        <v>213</v>
      </c>
      <c r="F21" s="46"/>
      <c r="G21" s="28">
        <f>IF(F21&lt;&gt;"",INDEX('Cotation EAM POM (2)'!$A:$A,MATCH(F21,'Cotation EAM POM (2)'!B:B,-1),1),0)</f>
        <v>0</v>
      </c>
      <c r="H21" s="46">
        <v>5.65</v>
      </c>
      <c r="I21" s="48">
        <f>IF(H21&lt;&gt;"",INDEX('Cotation EAM POM (2)'!$A:$A,MATCH(H21,'Cotation EAM POM (2)'!C:C,-1),1),0)</f>
        <v>26</v>
      </c>
      <c r="J21" s="46">
        <v>4.2</v>
      </c>
      <c r="K21" s="48">
        <f>IF(J21&lt;&gt;"",INDEX('Cotation EAM POM (2)'!$A:$A,MATCH(J21,'Cotation EAM POM (2)'!F:F,1),1),0)</f>
        <v>7</v>
      </c>
      <c r="L21" s="46">
        <v>6</v>
      </c>
      <c r="M21" s="48">
        <f>IF(L21&lt;&gt;"",INDEX('Cotation EAM POM (2)'!$A:$A,MATCH(L21,'Cotation EAM POM (2)'!G:G,1),1),0)</f>
        <v>24</v>
      </c>
      <c r="N21" s="48">
        <f t="shared" si="0"/>
        <v>57</v>
      </c>
      <c r="O21" s="60">
        <f>IF(H21="","",RANK($N21,$N$7:$N$28))</f>
        <v>15</v>
      </c>
      <c r="Q21" s="12" t="str">
        <f t="shared" si="1"/>
        <v>OK</v>
      </c>
      <c r="R21" t="str">
        <f t="shared" si="2"/>
        <v>OK</v>
      </c>
      <c r="S21" s="1" t="str">
        <f t="shared" si="3"/>
        <v>KO</v>
      </c>
      <c r="T21" s="1" t="str">
        <f t="shared" si="4"/>
        <v>KO</v>
      </c>
    </row>
    <row r="22" spans="1:20" x14ac:dyDescent="0.2">
      <c r="A22">
        <v>171</v>
      </c>
      <c r="B22" s="99">
        <v>2329771</v>
      </c>
      <c r="C22" s="100" t="s">
        <v>329</v>
      </c>
      <c r="D22" s="100" t="s">
        <v>370</v>
      </c>
      <c r="E22" s="86" t="s">
        <v>326</v>
      </c>
      <c r="F22" s="91"/>
      <c r="G22" s="88">
        <f>IF(F22&lt;&gt;"",INDEX('Cotation EAM POM (2)'!$A:$A,MATCH(F22,'Cotation EAM POM (2)'!B:B,-1),1),0)</f>
        <v>0</v>
      </c>
      <c r="H22" s="91">
        <v>5.87</v>
      </c>
      <c r="I22" s="88">
        <f>IF(H22&lt;&gt;"",INDEX('Cotation EAM POM (2)'!$A:$A,MATCH(H22,'Cotation EAM POM (2)'!C:C,-1),1),0)</f>
        <v>23</v>
      </c>
      <c r="J22" s="91">
        <v>4.8</v>
      </c>
      <c r="K22" s="88">
        <f>IF(J22&lt;&gt;"",INDEX('Cotation EAM POM (2)'!$A:$A,MATCH(J22,'Cotation EAM POM (2)'!F:F,1),1),0)</f>
        <v>10</v>
      </c>
      <c r="L22" s="91">
        <v>6</v>
      </c>
      <c r="M22" s="88">
        <f>IF(L22&lt;&gt;"",INDEX('Cotation EAM POM (2)'!$A:$A,MATCH(L22,'Cotation EAM POM (2)'!G:G,1),1),0)</f>
        <v>24</v>
      </c>
      <c r="N22" s="88">
        <f t="shared" si="0"/>
        <v>57</v>
      </c>
      <c r="O22" s="90">
        <f>IF(H22="","",RANK($N22,$N$7:$N$28))</f>
        <v>15</v>
      </c>
      <c r="Q22" s="12" t="str">
        <f t="shared" si="1"/>
        <v>OK</v>
      </c>
      <c r="R22" t="str">
        <f t="shared" si="2"/>
        <v>OK</v>
      </c>
      <c r="S22" s="1" t="str">
        <f t="shared" si="3"/>
        <v>KO</v>
      </c>
      <c r="T22" s="1" t="str">
        <f t="shared" si="4"/>
        <v>KO</v>
      </c>
    </row>
    <row r="23" spans="1:20" x14ac:dyDescent="0.2">
      <c r="A23">
        <v>173</v>
      </c>
      <c r="B23" s="99">
        <v>2640112</v>
      </c>
      <c r="C23" s="100" t="s">
        <v>373</v>
      </c>
      <c r="D23" s="100" t="s">
        <v>262</v>
      </c>
      <c r="E23" s="86" t="s">
        <v>326</v>
      </c>
      <c r="F23" s="91"/>
      <c r="G23" s="88">
        <f>IF(F23&lt;&gt;"",INDEX('Cotation EAM POM (2)'!$A:$A,MATCH(F23,'Cotation EAM POM (2)'!B:B,-1),1),0)</f>
        <v>0</v>
      </c>
      <c r="H23" s="91">
        <v>5.94</v>
      </c>
      <c r="I23" s="88">
        <f>IF(H23&lt;&gt;"",INDEX('Cotation EAM POM (2)'!$A:$A,MATCH(H23,'Cotation EAM POM (2)'!C:C,-1),1),0)</f>
        <v>22</v>
      </c>
      <c r="J23" s="91">
        <v>4.5999999999999996</v>
      </c>
      <c r="K23" s="88">
        <f>IF(J23&lt;&gt;"",INDEX('Cotation EAM POM (2)'!$A:$A,MATCH(J23,'Cotation EAM POM (2)'!F:F,1),1),0)</f>
        <v>9</v>
      </c>
      <c r="L23" s="91">
        <v>6</v>
      </c>
      <c r="M23" s="88">
        <f>IF(L23&lt;&gt;"",INDEX('Cotation EAM POM (2)'!$A:$A,MATCH(L23,'Cotation EAM POM (2)'!G:G,1),1),0)</f>
        <v>24</v>
      </c>
      <c r="N23" s="88">
        <f t="shared" si="0"/>
        <v>55</v>
      </c>
      <c r="O23" s="90">
        <f>IF(H23="","",RANK($N23,$N$7:$N$28))</f>
        <v>17</v>
      </c>
      <c r="Q23" s="12" t="str">
        <f t="shared" si="1"/>
        <v>OK</v>
      </c>
      <c r="R23" t="str">
        <f t="shared" si="2"/>
        <v>OK</v>
      </c>
      <c r="S23" s="1" t="str">
        <f t="shared" si="3"/>
        <v>KO</v>
      </c>
      <c r="T23" s="1" t="str">
        <f t="shared" si="4"/>
        <v>KO</v>
      </c>
    </row>
    <row r="24" spans="1:20" x14ac:dyDescent="0.2">
      <c r="A24">
        <v>169</v>
      </c>
      <c r="B24" s="99">
        <v>2410486</v>
      </c>
      <c r="C24" s="100" t="s">
        <v>369</v>
      </c>
      <c r="D24" s="100" t="s">
        <v>254</v>
      </c>
      <c r="E24" s="86" t="s">
        <v>326</v>
      </c>
      <c r="F24" s="91"/>
      <c r="G24" s="88">
        <f>IF(F24&lt;&gt;"",INDEX('Cotation EAM POM (2)'!$A:$A,MATCH(F24,'Cotation EAM POM (2)'!B:B,-1),1),0)</f>
        <v>0</v>
      </c>
      <c r="H24" s="91">
        <v>5.75</v>
      </c>
      <c r="I24" s="88">
        <f>IF(H24&lt;&gt;"",INDEX('Cotation EAM POM (2)'!$A:$A,MATCH(H24,'Cotation EAM POM (2)'!C:C,-1),1),0)</f>
        <v>25</v>
      </c>
      <c r="J24" s="91">
        <v>4.4000000000000004</v>
      </c>
      <c r="K24" s="88">
        <f>IF(J24&lt;&gt;"",INDEX('Cotation EAM POM (2)'!$A:$A,MATCH(J24,'Cotation EAM POM (2)'!F:F,1),1),0)</f>
        <v>8</v>
      </c>
      <c r="L24" s="91">
        <v>5</v>
      </c>
      <c r="M24" s="88">
        <f>IF(L24&lt;&gt;"",INDEX('Cotation EAM POM (2)'!$A:$A,MATCH(L24,'Cotation EAM POM (2)'!G:G,1),1),0)</f>
        <v>17</v>
      </c>
      <c r="N24" s="88">
        <f t="shared" si="0"/>
        <v>50</v>
      </c>
      <c r="O24" s="90">
        <f>IF(H24="","",RANK($N24,$N$7:$N$28))</f>
        <v>18</v>
      </c>
      <c r="Q24" s="12" t="str">
        <f t="shared" si="1"/>
        <v>OK</v>
      </c>
      <c r="R24" t="str">
        <f t="shared" si="2"/>
        <v>OK</v>
      </c>
      <c r="S24" s="1" t="str">
        <f t="shared" si="3"/>
        <v>KO</v>
      </c>
      <c r="T24" s="1" t="str">
        <f t="shared" si="4"/>
        <v>KO</v>
      </c>
    </row>
    <row r="25" spans="1:20" x14ac:dyDescent="0.2">
      <c r="A25">
        <v>155</v>
      </c>
      <c r="B25" s="55">
        <v>2477951</v>
      </c>
      <c r="C25" s="55" t="s">
        <v>195</v>
      </c>
      <c r="D25" s="55" t="s">
        <v>196</v>
      </c>
      <c r="E25" s="46" t="s">
        <v>213</v>
      </c>
      <c r="F25" s="46"/>
      <c r="G25" s="28">
        <f>IF(F25&lt;&gt;"",INDEX('Cotation EAM POM (2)'!$A:$A,MATCH(F25,'Cotation EAM POM (2)'!B:B,-1),1),0)</f>
        <v>0</v>
      </c>
      <c r="H25" s="46">
        <v>6.4</v>
      </c>
      <c r="I25" s="48">
        <f>IF(H25&lt;&gt;"",INDEX('Cotation EAM POM (2)'!$A:$A,MATCH(H25,'Cotation EAM POM (2)'!C:C,-1),1),0)</f>
        <v>17</v>
      </c>
      <c r="J25" s="46">
        <v>4.4000000000000004</v>
      </c>
      <c r="K25" s="48">
        <f>IF(J25&lt;&gt;"",INDEX('Cotation EAM POM (2)'!$A:$A,MATCH(J25,'Cotation EAM POM (2)'!F:F,1),1),0)</f>
        <v>8</v>
      </c>
      <c r="L25" s="46">
        <v>6</v>
      </c>
      <c r="M25" s="48">
        <f>IF(L25&lt;&gt;"",INDEX('Cotation EAM POM (2)'!$A:$A,MATCH(L25,'Cotation EAM POM (2)'!G:G,1),1),0)</f>
        <v>24</v>
      </c>
      <c r="N25" s="48">
        <f t="shared" si="0"/>
        <v>49</v>
      </c>
      <c r="O25" s="60">
        <f>IF(H25="","",RANK($N25,$N$7:$N$28))</f>
        <v>19</v>
      </c>
      <c r="Q25" s="12" t="str">
        <f t="shared" si="1"/>
        <v>OK</v>
      </c>
      <c r="R25" t="str">
        <f t="shared" si="2"/>
        <v>OK</v>
      </c>
      <c r="S25" s="1" t="str">
        <f t="shared" si="3"/>
        <v>KO</v>
      </c>
      <c r="T25" s="1" t="str">
        <f t="shared" si="4"/>
        <v>KO</v>
      </c>
    </row>
    <row r="26" spans="1:20" x14ac:dyDescent="0.2">
      <c r="A26" s="5">
        <v>168</v>
      </c>
      <c r="B26" s="99">
        <v>2474013</v>
      </c>
      <c r="C26" s="100" t="s">
        <v>368</v>
      </c>
      <c r="D26" s="100" t="s">
        <v>242</v>
      </c>
      <c r="E26" s="86" t="s">
        <v>326</v>
      </c>
      <c r="F26" s="91"/>
      <c r="G26" s="88">
        <f>IF(F26&lt;&gt;"",INDEX('Cotation EAM POM (2)'!$A:$A,MATCH(F26,'Cotation EAM POM (2)'!B:B,-1),1),0)</f>
        <v>0</v>
      </c>
      <c r="H26" s="91">
        <v>6.06</v>
      </c>
      <c r="I26" s="88">
        <f>IF(H26&lt;&gt;"",INDEX('Cotation EAM POM (2)'!$A:$A,MATCH(H26,'Cotation EAM POM (2)'!C:C,-1),1),0)</f>
        <v>20</v>
      </c>
      <c r="J26" s="91">
        <v>4</v>
      </c>
      <c r="K26" s="88">
        <f>IF(J26&lt;&gt;"",INDEX('Cotation EAM POM (2)'!$A:$A,MATCH(J26,'Cotation EAM POM (2)'!F:F,1),1),0)</f>
        <v>6</v>
      </c>
      <c r="L26" s="91">
        <v>5</v>
      </c>
      <c r="M26" s="88">
        <f>IF(L26&lt;&gt;"",INDEX('Cotation EAM POM (2)'!$A:$A,MATCH(L26,'Cotation EAM POM (2)'!G:G,1),1),0)</f>
        <v>17</v>
      </c>
      <c r="N26" s="88">
        <f t="shared" si="0"/>
        <v>43</v>
      </c>
      <c r="O26" s="90">
        <f>IF(H26="","",RANK($N26,$N$7:$N$28))</f>
        <v>20</v>
      </c>
      <c r="Q26" s="12" t="str">
        <f t="shared" si="1"/>
        <v>OK</v>
      </c>
      <c r="R26" t="str">
        <f t="shared" si="2"/>
        <v>OK</v>
      </c>
      <c r="S26" s="1" t="str">
        <f t="shared" si="3"/>
        <v>KO</v>
      </c>
      <c r="T26" s="1" t="str">
        <f t="shared" si="4"/>
        <v>KO</v>
      </c>
    </row>
    <row r="27" spans="1:20" x14ac:dyDescent="0.2">
      <c r="A27" s="5">
        <v>172</v>
      </c>
      <c r="B27" s="99">
        <v>2640102</v>
      </c>
      <c r="C27" s="100" t="s">
        <v>371</v>
      </c>
      <c r="D27" s="100" t="s">
        <v>372</v>
      </c>
      <c r="E27" s="86" t="s">
        <v>326</v>
      </c>
      <c r="F27" s="91"/>
      <c r="G27" s="88">
        <f>IF(F27&lt;&gt;"",INDEX('Cotation EAM POM (2)'!$A:$A,MATCH(F27,'Cotation EAM POM (2)'!B:B,-1),1),0)</f>
        <v>0</v>
      </c>
      <c r="H27" s="91">
        <v>6.38</v>
      </c>
      <c r="I27" s="88">
        <f>IF(H27&lt;&gt;"",INDEX('Cotation EAM POM (2)'!$A:$A,MATCH(H27,'Cotation EAM POM (2)'!C:C,-1),1),0)</f>
        <v>17</v>
      </c>
      <c r="J27" s="91">
        <v>4.4000000000000004</v>
      </c>
      <c r="K27" s="88">
        <f>IF(J27&lt;&gt;"",INDEX('Cotation EAM POM (2)'!$A:$A,MATCH(J27,'Cotation EAM POM (2)'!F:F,1),1),0)</f>
        <v>8</v>
      </c>
      <c r="L27" s="91">
        <v>5</v>
      </c>
      <c r="M27" s="88">
        <f>IF(L27&lt;&gt;"",INDEX('Cotation EAM POM (2)'!$A:$A,MATCH(L27,'Cotation EAM POM (2)'!G:G,1),1),0)</f>
        <v>17</v>
      </c>
      <c r="N27" s="88">
        <f t="shared" si="0"/>
        <v>42</v>
      </c>
      <c r="O27" s="90">
        <f>IF(H27="","",RANK($N27,$N$7:$N$28))</f>
        <v>21</v>
      </c>
      <c r="Q27" s="12" t="str">
        <f t="shared" si="1"/>
        <v>OK</v>
      </c>
      <c r="R27" t="str">
        <f t="shared" si="2"/>
        <v>OK</v>
      </c>
      <c r="S27" s="1" t="str">
        <f t="shared" si="3"/>
        <v>KO</v>
      </c>
      <c r="T27" s="1" t="str">
        <f t="shared" si="4"/>
        <v>KO</v>
      </c>
    </row>
    <row r="28" spans="1:20" x14ac:dyDescent="0.2">
      <c r="A28">
        <v>167</v>
      </c>
      <c r="B28" s="57" t="s">
        <v>301</v>
      </c>
      <c r="C28" s="55" t="s">
        <v>297</v>
      </c>
      <c r="D28" s="55" t="s">
        <v>298</v>
      </c>
      <c r="E28" s="25" t="s">
        <v>289</v>
      </c>
      <c r="F28" s="46"/>
      <c r="G28" s="28">
        <f>IF(F28&lt;&gt;"",INDEX('Cotation EAM POM (2)'!$A:$A,MATCH(F28,'Cotation EAM POM (2)'!B:B,-1),1),0)</f>
        <v>0</v>
      </c>
      <c r="H28" s="46">
        <v>6.44</v>
      </c>
      <c r="I28" s="48">
        <f>IF(H28&lt;&gt;"",INDEX('Cotation EAM POM (2)'!$A:$A,MATCH(H28,'Cotation EAM POM (2)'!C:C,-1),1),0)</f>
        <v>16</v>
      </c>
      <c r="J28" s="46">
        <v>4.2</v>
      </c>
      <c r="K28" s="48">
        <f>IF(J28&lt;&gt;"",INDEX('Cotation EAM POM (2)'!$A:$A,MATCH(J28,'Cotation EAM POM (2)'!F:F,1),1),0)</f>
        <v>7</v>
      </c>
      <c r="L28" s="46">
        <v>5</v>
      </c>
      <c r="M28" s="48">
        <f>IF(L28&lt;&gt;"",INDEX('Cotation EAM POM (2)'!$A:$A,MATCH(L28,'Cotation EAM POM (2)'!G:G,1),1),0)</f>
        <v>17</v>
      </c>
      <c r="N28" s="48">
        <f t="shared" si="0"/>
        <v>40</v>
      </c>
      <c r="O28" s="60">
        <f>IF(H28="","",RANK($N28,$N$7:$N$28))</f>
        <v>22</v>
      </c>
      <c r="Q28" s="12" t="str">
        <f t="shared" si="1"/>
        <v>OK</v>
      </c>
      <c r="R28" t="str">
        <f t="shared" si="2"/>
        <v>OK</v>
      </c>
      <c r="S28" s="1" t="str">
        <f t="shared" si="3"/>
        <v>KO</v>
      </c>
      <c r="T28" s="1" t="str">
        <f t="shared" si="4"/>
        <v>KO</v>
      </c>
    </row>
  </sheetData>
  <autoFilter ref="B6:AM28" xr:uid="{00000000-0009-0000-0000-000002000000}">
    <sortState xmlns:xlrd2="http://schemas.microsoft.com/office/spreadsheetml/2017/richdata2" ref="B7:AM28">
      <sortCondition ref="O6:O28"/>
    </sortState>
  </autoFilter>
  <sortState xmlns:xlrd2="http://schemas.microsoft.com/office/spreadsheetml/2017/richdata2" ref="A7:T28">
    <sortCondition ref="O7:O28"/>
  </sortState>
  <customSheetViews>
    <customSheetView guid="{006E0C37-BDC3-421F-8C39-D160CFD5377B}" scale="85" showPageBreaks="1" fitToPage="1" printArea="1">
      <pane ySplit="6" topLeftCell="A7" activePane="bottomLeft" state="frozenSplit"/>
      <selection pane="bottomLeft" activeCell="A7" sqref="A7:E58"/>
      <pageMargins left="0.7" right="0.7" top="0.75" bottom="0.75" header="0.3" footer="0.3"/>
      <printOptions horizontalCentered="1" verticalCentered="1"/>
      <pageSetup paperSize="9" scale="77" orientation="landscape" horizontalDpi="300" verticalDpi="300"/>
      <headerFooter alignWithMargins="0">
        <oddHeader>&amp;CUSTA&amp;RPoussins</oddHeader>
        <oddFooter>&amp;R&amp;P / &amp;N</oddFooter>
      </headerFooter>
    </customSheetView>
    <customSheetView guid="{5819A7A4-9F47-4FCF-BFCE-F58C5568C449}" scale="85" showPageBreaks="1" fitToPage="1">
      <pane ySplit="6" topLeftCell="A37" activePane="bottomLeft" state="frozenSplit"/>
      <selection pane="bottomLeft" activeCell="F50" sqref="F50"/>
      <pageMargins left="0.7" right="0.7" top="0.75" bottom="0.75" header="0.3" footer="0.3"/>
      <printOptions horizontalCentered="1" verticalCentered="1"/>
      <pageSetup paperSize="9" scale="66" orientation="landscape" horizontalDpi="300" verticalDpi="300"/>
      <headerFooter alignWithMargins="0">
        <oddHeader>&amp;CUSTA&amp;RPoussins</oddHeader>
        <oddFooter>&amp;R&amp;P / &amp;N</oddFooter>
      </headerFooter>
    </customSheetView>
    <customSheetView guid="{E03CC42E-ED4A-44F9-8735-8B1E7B0ED9E7}" scale="85" fitToPage="1">
      <pane ySplit="6" topLeftCell="A40" activePane="bottomLeft" state="frozenSplit"/>
      <selection pane="bottomLeft" activeCell="M64" sqref="M64"/>
      <pageMargins left="0.7" right="0.7" top="0.75" bottom="0.75" header="0.3" footer="0.3"/>
      <printOptions horizontalCentered="1" verticalCentered="1"/>
      <pageSetup paperSize="9" scale="97" orientation="landscape" horizontalDpi="300" verticalDpi="300"/>
      <headerFooter alignWithMargins="0">
        <oddHeader>&amp;CUSTA&amp;RPoussins</oddHeader>
        <oddFooter>&amp;R&amp;P / &amp;N</oddFooter>
      </headerFooter>
    </customSheetView>
    <customSheetView guid="{94BB5612-70B5-44F6-9D0C-013A2C4E6012}" scale="85" fitToPage="1">
      <pane ySplit="6" topLeftCell="A7" activePane="bottomLeft" state="frozenSplit"/>
      <selection pane="bottomLeft" activeCell="A35" sqref="A35:IV35"/>
      <pageMargins left="0.7" right="0.7" top="0.75" bottom="0.75" header="0.3" footer="0.3"/>
      <printOptions horizontalCentered="1" verticalCentered="1"/>
      <pageSetup paperSize="9" scale="92" orientation="landscape" horizontalDpi="300" verticalDpi="300"/>
      <headerFooter alignWithMargins="0">
        <oddHeader>&amp;CUSTA&amp;RPoussins</oddHeader>
        <oddFooter>&amp;R&amp;P / &amp;N</oddFooter>
      </headerFooter>
    </customSheetView>
    <customSheetView guid="{41487DD6-1D34-4307-BCB2-32C0B5F18B1A}" scale="85" fitToPage="1">
      <pane ySplit="6" topLeftCell="A19" activePane="bottomLeft" state="frozenSplit"/>
      <selection pane="bottomLeft" activeCell="K61" sqref="K61"/>
      <pageMargins left="0.7" right="0.7" top="0.75" bottom="0.75" header="0.3" footer="0.3"/>
      <printOptions horizontalCentered="1" verticalCentered="1"/>
      <pageSetup paperSize="9" scale="77" orientation="landscape" horizontalDpi="300" verticalDpi="300"/>
      <headerFooter alignWithMargins="0">
        <oddHeader>&amp;CUSTA&amp;RPoussins</oddHeader>
        <oddFooter>&amp;R&amp;P / &amp;N</oddFooter>
      </headerFooter>
    </customSheetView>
  </customSheetViews>
  <mergeCells count="9">
    <mergeCell ref="B1:P2"/>
    <mergeCell ref="N5:O5"/>
    <mergeCell ref="L5:M5"/>
    <mergeCell ref="F5:G5"/>
    <mergeCell ref="H5:I5"/>
    <mergeCell ref="J5:K5"/>
    <mergeCell ref="G3:H3"/>
    <mergeCell ref="K3:L3"/>
    <mergeCell ref="B4:C4"/>
  </mergeCells>
  <phoneticPr fontId="0" type="noConversion"/>
  <conditionalFormatting sqref="G7:G28 I7:I28 K7:K28">
    <cfRule type="cellIs" dxfId="3" priority="8" stopIfTrue="1" operator="equal">
      <formula>0</formula>
    </cfRule>
  </conditionalFormatting>
  <conditionalFormatting sqref="M7:O28">
    <cfRule type="cellIs" dxfId="2" priority="1" stopIfTrue="1" operator="equal">
      <formula>0</formula>
    </cfRule>
  </conditionalFormatting>
  <printOptions horizontalCentered="1" verticalCentered="1"/>
  <pageMargins left="0" right="0" top="0.39370078740157483" bottom="0" header="0.11811023622047245" footer="0.11811023622047245"/>
  <pageSetup paperSize="9" scale="85" orientation="landscape" horizontalDpi="300" verticalDpi="300" r:id="rId1"/>
  <headerFooter alignWithMargins="0">
    <oddHeader>&amp;C
Poussins</oddHeader>
    <oddFooter>&amp;R&amp;P /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indexed="14"/>
    <pageSetUpPr fitToPage="1"/>
  </sheetPr>
  <dimension ref="A1:T38"/>
  <sheetViews>
    <sheetView zoomScale="130" zoomScaleNormal="130" workbookViewId="0">
      <pane ySplit="6" topLeftCell="A7" activePane="bottomLeft" state="frozen"/>
      <selection pane="bottomLeft"/>
    </sheetView>
  </sheetViews>
  <sheetFormatPr baseColWidth="10" defaultColWidth="10.7109375" defaultRowHeight="12.75" x14ac:dyDescent="0.2"/>
  <cols>
    <col min="1" max="1" width="10.7109375" style="5"/>
    <col min="2" max="2" width="13.140625" style="5" customWidth="1"/>
    <col min="3" max="3" width="21.5703125" style="5" customWidth="1"/>
    <col min="4" max="4" width="17.42578125" style="5" customWidth="1"/>
    <col min="5" max="5" width="43.85546875" style="5" customWidth="1"/>
    <col min="6" max="6" width="7.42578125" style="5" customWidth="1"/>
    <col min="7" max="7" width="11" style="5" customWidth="1"/>
    <col min="8" max="13" width="7.42578125" style="5" customWidth="1"/>
    <col min="14" max="14" width="9.42578125" style="5" customWidth="1"/>
    <col min="15" max="15" width="9.85546875" style="27" bestFit="1" customWidth="1"/>
    <col min="16" max="16" width="10.7109375" style="5"/>
    <col min="17" max="17" width="7.28515625" style="12" customWidth="1"/>
    <col min="18" max="18" width="7.28515625" style="5" customWidth="1"/>
    <col min="19" max="19" width="11.28515625" style="5" customWidth="1"/>
    <col min="20" max="20" width="10.28515625" style="5" customWidth="1"/>
    <col min="21" max="16384" width="10.7109375" style="5"/>
  </cols>
  <sheetData>
    <row r="1" spans="1:20" ht="12.75" customHeight="1" x14ac:dyDescent="0.2">
      <c r="B1" s="73" t="s">
        <v>188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0" ht="12.75" customHeight="1" x14ac:dyDescent="0.2"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R2" s="5" t="s">
        <v>24</v>
      </c>
      <c r="S2" s="5" t="s">
        <v>25</v>
      </c>
    </row>
    <row r="3" spans="1:20" x14ac:dyDescent="0.2">
      <c r="E3" s="26">
        <f>COUNT(B7:B82)</f>
        <v>27</v>
      </c>
      <c r="F3" s="26">
        <f>COUNT(B7:B53)</f>
        <v>27</v>
      </c>
      <c r="G3" s="81" t="s">
        <v>19</v>
      </c>
      <c r="H3" s="81"/>
      <c r="J3" s="26">
        <f>COUNTIF(N7:N59, "&gt; 0")</f>
        <v>29</v>
      </c>
      <c r="K3" s="81" t="s">
        <v>18</v>
      </c>
      <c r="L3" s="81"/>
      <c r="P3" s="22"/>
    </row>
    <row r="4" spans="1:20" ht="13.5" thickBot="1" x14ac:dyDescent="0.25">
      <c r="B4" s="82" t="s">
        <v>5</v>
      </c>
      <c r="C4" s="82"/>
      <c r="P4" s="22"/>
    </row>
    <row r="5" spans="1:20" s="3" customFormat="1" x14ac:dyDescent="0.2">
      <c r="F5" s="79" t="s">
        <v>3</v>
      </c>
      <c r="G5" s="84"/>
      <c r="H5" s="79" t="s">
        <v>9</v>
      </c>
      <c r="I5" s="84"/>
      <c r="J5" s="79" t="s">
        <v>34</v>
      </c>
      <c r="K5" s="84"/>
      <c r="L5" s="74" t="s">
        <v>33</v>
      </c>
      <c r="M5" s="75"/>
      <c r="N5" s="79" t="s">
        <v>4</v>
      </c>
      <c r="O5" s="80"/>
      <c r="Q5" s="13" t="s">
        <v>20</v>
      </c>
      <c r="R5" s="3" t="s">
        <v>21</v>
      </c>
      <c r="S5" s="22" t="s">
        <v>29</v>
      </c>
      <c r="T5" s="22" t="s">
        <v>30</v>
      </c>
    </row>
    <row r="6" spans="1:20" s="3" customFormat="1" ht="13.5" thickBot="1" x14ac:dyDescent="0.25">
      <c r="A6" s="3" t="s">
        <v>374</v>
      </c>
      <c r="B6" s="9" t="s">
        <v>16</v>
      </c>
      <c r="C6" s="9" t="s">
        <v>0</v>
      </c>
      <c r="D6" s="9" t="s">
        <v>1</v>
      </c>
      <c r="E6" s="9" t="s">
        <v>2</v>
      </c>
      <c r="F6" s="8" t="s">
        <v>6</v>
      </c>
      <c r="G6" s="68" t="s">
        <v>7</v>
      </c>
      <c r="H6" s="8" t="s">
        <v>6</v>
      </c>
      <c r="I6" s="68" t="s">
        <v>7</v>
      </c>
      <c r="J6" s="8" t="s">
        <v>6</v>
      </c>
      <c r="K6" s="68" t="s">
        <v>7</v>
      </c>
      <c r="L6" s="8" t="s">
        <v>6</v>
      </c>
      <c r="M6" s="68" t="s">
        <v>7</v>
      </c>
      <c r="N6" s="69" t="s">
        <v>7</v>
      </c>
      <c r="O6" s="70" t="s">
        <v>8</v>
      </c>
      <c r="Q6" s="13"/>
    </row>
    <row r="7" spans="1:20" x14ac:dyDescent="0.2">
      <c r="A7" s="5">
        <v>108</v>
      </c>
      <c r="B7" s="55">
        <v>2369305</v>
      </c>
      <c r="C7" s="55" t="s">
        <v>226</v>
      </c>
      <c r="D7" s="55" t="s">
        <v>227</v>
      </c>
      <c r="E7" s="46" t="s">
        <v>213</v>
      </c>
      <c r="F7" s="21"/>
      <c r="G7" s="61">
        <f>IF(F7&lt;&gt;"",INDEX('Cotation EAF POF (2)'!$A:$A,MATCH(F7,'Cotation EAF POF (2)'!B:B,-1),1),0)</f>
        <v>0</v>
      </c>
      <c r="H7" s="21">
        <v>5.37</v>
      </c>
      <c r="I7" s="61">
        <f>IF(H7&lt;&gt;"",INDEX('Cotation EAF POF (2)'!$A:$A,MATCH(H7,'Cotation EAF POF (2)'!C:C,-1),1),0)</f>
        <v>36</v>
      </c>
      <c r="J7" s="21">
        <v>5.2</v>
      </c>
      <c r="K7" s="61">
        <f>IF(J7&lt;&gt;"",INDEX('Cotation EAF POF (2)'!$A:$A,MATCH(J7,'Cotation EAF POF (2)'!F:F,1),1),0)</f>
        <v>12</v>
      </c>
      <c r="L7" s="21">
        <v>8</v>
      </c>
      <c r="M7" s="61">
        <f>IF(L7&lt;&gt;"",INDEX('Cotation EAF POF (2)'!$A:$A,MATCH(L7,'Cotation EAF POF (2)'!G:G,1),1),0)</f>
        <v>29</v>
      </c>
      <c r="N7" s="62">
        <f t="shared" ref="N7:N35" si="0">G7+I7+K7+M7-MIN(G7,I7)</f>
        <v>77</v>
      </c>
      <c r="O7" s="63">
        <f>IF(H7="","",RANK(N7,$N$7:$N$82))</f>
        <v>1</v>
      </c>
      <c r="Q7" s="12" t="str">
        <f t="shared" ref="Q7:Q35" si="1">IF(AND(F7="",H7=""),"","OK")</f>
        <v>OK</v>
      </c>
      <c r="R7" s="5" t="str">
        <f t="shared" ref="R7:R35" si="2">IF(AND(J7&lt;&gt;"",L7&lt;&gt;"",Q7="OK"),"OK","")</f>
        <v>OK</v>
      </c>
      <c r="S7" s="22" t="str">
        <f t="shared" ref="S7:S35" si="3">IFERROR(IF(VLOOKUP(B7,Tab,2,FALSE) &lt;&gt; TRIM(C7), VLOOKUP(B7,Tab,2,FALSE), ""), "KO")</f>
        <v>KO</v>
      </c>
      <c r="T7" s="22" t="str">
        <f t="shared" ref="T7:T35" si="4">IFERROR(IF(VLOOKUP(B7,Tab,3,FALSE) &lt;&gt; TRIM(D7), VLOOKUP(B7,Tab,3,FALSE), ""), "KO")</f>
        <v>KO</v>
      </c>
    </row>
    <row r="8" spans="1:20" x14ac:dyDescent="0.2">
      <c r="A8" s="5">
        <v>127</v>
      </c>
      <c r="B8" s="99">
        <v>2464612</v>
      </c>
      <c r="C8" s="101" t="s">
        <v>361</v>
      </c>
      <c r="D8" s="101" t="s">
        <v>362</v>
      </c>
      <c r="E8" s="93" t="s">
        <v>326</v>
      </c>
      <c r="F8" s="102"/>
      <c r="G8" s="103">
        <f>IF(F8&lt;&gt;"",INDEX('Cotation EAF POF (2)'!$A:$A,MATCH(F8,'Cotation EAF POF (2)'!B:B,-1),1),0)</f>
        <v>0</v>
      </c>
      <c r="H8" s="102">
        <v>5.37</v>
      </c>
      <c r="I8" s="103">
        <f>IF(H8&lt;&gt;"",INDEX('Cotation EAF POF (2)'!$A:$A,MATCH(H8,'Cotation EAF POF (2)'!C:C,-1),1),0)</f>
        <v>36</v>
      </c>
      <c r="J8" s="102">
        <v>5.2</v>
      </c>
      <c r="K8" s="103">
        <f>IF(J8&lt;&gt;"",INDEX('Cotation EAF POF (2)'!$A:$A,MATCH(J8,'Cotation EAF POF (2)'!F:F,1),1),0)</f>
        <v>12</v>
      </c>
      <c r="L8" s="102">
        <v>7</v>
      </c>
      <c r="M8" s="103">
        <f>IF(L8&lt;&gt;"",INDEX('Cotation EAF POF (2)'!$A:$A,MATCH(L8,'Cotation EAF POF (2)'!G:G,1),1),0)</f>
        <v>27</v>
      </c>
      <c r="N8" s="104">
        <f t="shared" si="0"/>
        <v>75</v>
      </c>
      <c r="O8" s="105">
        <f>IF(H8="","",RANK(N8,$N$7:$N$82))</f>
        <v>2</v>
      </c>
      <c r="Q8" s="12" t="str">
        <f t="shared" si="1"/>
        <v>OK</v>
      </c>
      <c r="R8" s="5" t="str">
        <f t="shared" si="2"/>
        <v>OK</v>
      </c>
      <c r="S8" s="22" t="str">
        <f t="shared" si="3"/>
        <v>KO</v>
      </c>
      <c r="T8" s="22" t="str">
        <f t="shared" si="4"/>
        <v>KO</v>
      </c>
    </row>
    <row r="9" spans="1:20" x14ac:dyDescent="0.2">
      <c r="A9" s="5">
        <v>114</v>
      </c>
      <c r="B9" s="55">
        <v>2363196</v>
      </c>
      <c r="C9" s="55" t="s">
        <v>237</v>
      </c>
      <c r="D9" s="55" t="s">
        <v>238</v>
      </c>
      <c r="E9" s="46" t="s">
        <v>213</v>
      </c>
      <c r="F9" s="21"/>
      <c r="G9" s="61">
        <f>IF(F9&lt;&gt;"",INDEX('Cotation EAF POF (2)'!$A:$A,MATCH(F9,'Cotation EAF POF (2)'!B:B,-1),1),0)</f>
        <v>0</v>
      </c>
      <c r="H9" s="21">
        <v>5.65</v>
      </c>
      <c r="I9" s="61">
        <f>IF(H9&lt;&gt;"",INDEX('Cotation EAF POF (2)'!$A:$A,MATCH(H9,'Cotation EAF POF (2)'!C:C,-1),1),0)</f>
        <v>32</v>
      </c>
      <c r="J9" s="21">
        <v>5.2</v>
      </c>
      <c r="K9" s="61">
        <f>IF(J9&lt;&gt;"",INDEX('Cotation EAF POF (2)'!$A:$A,MATCH(J9,'Cotation EAF POF (2)'!F:F,1),1),0)</f>
        <v>12</v>
      </c>
      <c r="L9" s="21">
        <v>8</v>
      </c>
      <c r="M9" s="61">
        <f>IF(L9&lt;&gt;"",INDEX('Cotation EAF POF (2)'!$A:$A,MATCH(L9,'Cotation EAF POF (2)'!G:G,1),1),0)</f>
        <v>29</v>
      </c>
      <c r="N9" s="62">
        <f t="shared" si="0"/>
        <v>73</v>
      </c>
      <c r="O9" s="63">
        <f>IF(H9="","",RANK(N9,$N$7:$N$82))</f>
        <v>3</v>
      </c>
      <c r="Q9" s="12" t="str">
        <f t="shared" si="1"/>
        <v>OK</v>
      </c>
      <c r="R9" s="5" t="str">
        <f t="shared" si="2"/>
        <v>OK</v>
      </c>
      <c r="S9" s="22" t="str">
        <f t="shared" si="3"/>
        <v>KO</v>
      </c>
      <c r="T9" s="22" t="str">
        <f t="shared" si="4"/>
        <v>KO</v>
      </c>
    </row>
    <row r="10" spans="1:20" x14ac:dyDescent="0.2">
      <c r="A10" s="5">
        <v>111</v>
      </c>
      <c r="B10" s="55">
        <v>2371055</v>
      </c>
      <c r="C10" s="55" t="s">
        <v>232</v>
      </c>
      <c r="D10" s="55" t="s">
        <v>233</v>
      </c>
      <c r="E10" s="46" t="s">
        <v>213</v>
      </c>
      <c r="F10" s="21"/>
      <c r="G10" s="61">
        <f>IF(F10&lt;&gt;"",INDEX('Cotation EAF POF (2)'!$A:$A,MATCH(F10,'Cotation EAF POF (2)'!B:B,-1),1),0)</f>
        <v>0</v>
      </c>
      <c r="H10" s="21">
        <v>5.54</v>
      </c>
      <c r="I10" s="61">
        <f>IF(H10&lt;&gt;"",INDEX('Cotation EAF POF (2)'!$A:$A,MATCH(H10,'Cotation EAF POF (2)'!C:C,-1),1),0)</f>
        <v>34</v>
      </c>
      <c r="J10" s="21">
        <v>5</v>
      </c>
      <c r="K10" s="61">
        <f>IF(J10&lt;&gt;"",INDEX('Cotation EAF POF (2)'!$A:$A,MATCH(J10,'Cotation EAF POF (2)'!F:F,1),1),0)</f>
        <v>11</v>
      </c>
      <c r="L10" s="21">
        <v>6</v>
      </c>
      <c r="M10" s="61">
        <f>IF(L10&lt;&gt;"",INDEX('Cotation EAF POF (2)'!$A:$A,MATCH(L10,'Cotation EAF POF (2)'!G:G,1),1),0)</f>
        <v>24</v>
      </c>
      <c r="N10" s="62">
        <f t="shared" si="0"/>
        <v>69</v>
      </c>
      <c r="O10" s="63">
        <f>IF(H10="","",RANK(N10,$N$7:$N$82))</f>
        <v>4</v>
      </c>
      <c r="Q10" s="12" t="str">
        <f t="shared" si="1"/>
        <v>OK</v>
      </c>
      <c r="R10" s="5" t="str">
        <f t="shared" si="2"/>
        <v>OK</v>
      </c>
      <c r="S10" s="22" t="str">
        <f t="shared" si="3"/>
        <v>KO</v>
      </c>
      <c r="T10" s="22" t="str">
        <f t="shared" si="4"/>
        <v>KO</v>
      </c>
    </row>
    <row r="11" spans="1:20" x14ac:dyDescent="0.2">
      <c r="A11" s="5">
        <v>125</v>
      </c>
      <c r="B11" s="99">
        <v>2380090</v>
      </c>
      <c r="C11" s="101" t="s">
        <v>357</v>
      </c>
      <c r="D11" s="101" t="s">
        <v>358</v>
      </c>
      <c r="E11" s="93" t="s">
        <v>326</v>
      </c>
      <c r="F11" s="102"/>
      <c r="G11" s="103">
        <f>IF(F11&lt;&gt;"",INDEX('Cotation EAF POF (2)'!$A:$A,MATCH(F11,'Cotation EAF POF (2)'!B:B,-1),1),0)</f>
        <v>0</v>
      </c>
      <c r="H11" s="102">
        <v>5.85</v>
      </c>
      <c r="I11" s="103">
        <f>IF(H11&lt;&gt;"",INDEX('Cotation EAF POF (2)'!$A:$A,MATCH(H11,'Cotation EAF POF (2)'!C:C,-1),1),0)</f>
        <v>29</v>
      </c>
      <c r="J11" s="102">
        <v>5</v>
      </c>
      <c r="K11" s="103">
        <f>IF(J11&lt;&gt;"",INDEX('Cotation EAF POF (2)'!$A:$A,MATCH(J11,'Cotation EAF POF (2)'!F:F,1),1),0)</f>
        <v>11</v>
      </c>
      <c r="L11" s="102">
        <v>7</v>
      </c>
      <c r="M11" s="103">
        <f>IF(L11&lt;&gt;"",INDEX('Cotation EAF POF (2)'!$A:$A,MATCH(L11,'Cotation EAF POF (2)'!G:G,1),1),0)</f>
        <v>27</v>
      </c>
      <c r="N11" s="104">
        <f t="shared" si="0"/>
        <v>67</v>
      </c>
      <c r="O11" s="105">
        <f>IF(H11="","",RANK(N11,$N$7:$N$82))</f>
        <v>5</v>
      </c>
      <c r="Q11" s="12" t="str">
        <f t="shared" si="1"/>
        <v>OK</v>
      </c>
      <c r="R11" s="5" t="str">
        <f t="shared" si="2"/>
        <v>OK</v>
      </c>
      <c r="S11" s="22" t="str">
        <f t="shared" si="3"/>
        <v>KO</v>
      </c>
      <c r="T11" s="22" t="str">
        <f t="shared" si="4"/>
        <v>KO</v>
      </c>
    </row>
    <row r="12" spans="1:20" x14ac:dyDescent="0.2">
      <c r="A12" s="5">
        <v>105</v>
      </c>
      <c r="B12" s="55">
        <v>2532682</v>
      </c>
      <c r="C12" s="55" t="s">
        <v>220</v>
      </c>
      <c r="D12" s="55" t="s">
        <v>221</v>
      </c>
      <c r="E12" s="46" t="s">
        <v>213</v>
      </c>
      <c r="F12" s="21"/>
      <c r="G12" s="61">
        <f>IF(F12&lt;&gt;"",INDEX('Cotation EAF POF (2)'!$A:$A,MATCH(F12,'Cotation EAF POF (2)'!B:B,-1),1),0)</f>
        <v>0</v>
      </c>
      <c r="H12" s="21">
        <v>5.81</v>
      </c>
      <c r="I12" s="61">
        <f>IF(H12&lt;&gt;"",INDEX('Cotation EAF POF (2)'!$A:$A,MATCH(H12,'Cotation EAF POF (2)'!C:C,-1),1),0)</f>
        <v>29</v>
      </c>
      <c r="J12" s="21">
        <v>4.8</v>
      </c>
      <c r="K12" s="61">
        <f>IF(J12&lt;&gt;"",INDEX('Cotation EAF POF (2)'!$A:$A,MATCH(J12,'Cotation EAF POF (2)'!F:F,1),1),0)</f>
        <v>10</v>
      </c>
      <c r="L12" s="21">
        <v>7</v>
      </c>
      <c r="M12" s="61">
        <f>IF(L12&lt;&gt;"",INDEX('Cotation EAF POF (2)'!$A:$A,MATCH(L12,'Cotation EAF POF (2)'!G:G,1),1),0)</f>
        <v>27</v>
      </c>
      <c r="N12" s="62">
        <f t="shared" si="0"/>
        <v>66</v>
      </c>
      <c r="O12" s="63">
        <f>IF(H12="","",RANK(N12,$N$7:$N$82))</f>
        <v>6</v>
      </c>
      <c r="Q12" s="12" t="str">
        <f t="shared" si="1"/>
        <v>OK</v>
      </c>
      <c r="R12" s="5" t="str">
        <f t="shared" si="2"/>
        <v>OK</v>
      </c>
      <c r="S12" s="22" t="str">
        <f t="shared" si="3"/>
        <v>KO</v>
      </c>
      <c r="T12" s="22" t="str">
        <f t="shared" si="4"/>
        <v>KO</v>
      </c>
    </row>
    <row r="13" spans="1:20" x14ac:dyDescent="0.2">
      <c r="A13" s="5">
        <v>115</v>
      </c>
      <c r="B13" s="55">
        <v>2532671</v>
      </c>
      <c r="C13" s="55" t="s">
        <v>239</v>
      </c>
      <c r="D13" s="55" t="s">
        <v>240</v>
      </c>
      <c r="E13" s="46" t="s">
        <v>213</v>
      </c>
      <c r="F13" s="21"/>
      <c r="G13" s="61">
        <f>IF(F13&lt;&gt;"",INDEX('Cotation EAF POF (2)'!$A:$A,MATCH(F13,'Cotation EAF POF (2)'!B:B,-1),1),0)</f>
        <v>0</v>
      </c>
      <c r="H13" s="21">
        <v>5.96</v>
      </c>
      <c r="I13" s="61">
        <f>IF(H13&lt;&gt;"",INDEX('Cotation EAF POF (2)'!$A:$A,MATCH(H13,'Cotation EAF POF (2)'!C:C,-1),1),0)</f>
        <v>27</v>
      </c>
      <c r="J13" s="21">
        <v>4.8</v>
      </c>
      <c r="K13" s="61">
        <f>IF(J13&lt;&gt;"",INDEX('Cotation EAF POF (2)'!$A:$A,MATCH(J13,'Cotation EAF POF (2)'!F:F,1),1),0)</f>
        <v>10</v>
      </c>
      <c r="L13" s="21">
        <v>8</v>
      </c>
      <c r="M13" s="61">
        <f>IF(L13&lt;&gt;"",INDEX('Cotation EAF POF (2)'!$A:$A,MATCH(L13,'Cotation EAF POF (2)'!G:G,1),1),0)</f>
        <v>29</v>
      </c>
      <c r="N13" s="62">
        <f t="shared" si="0"/>
        <v>66</v>
      </c>
      <c r="O13" s="63">
        <f>IF(H13="","",RANK(N13,$N$7:$N$82))</f>
        <v>6</v>
      </c>
      <c r="Q13" s="12" t="str">
        <f t="shared" si="1"/>
        <v>OK</v>
      </c>
      <c r="R13" s="5" t="str">
        <f t="shared" si="2"/>
        <v>OK</v>
      </c>
      <c r="S13" s="22" t="str">
        <f t="shared" si="3"/>
        <v>KO</v>
      </c>
      <c r="T13" s="22" t="str">
        <f t="shared" si="4"/>
        <v>KO</v>
      </c>
    </row>
    <row r="14" spans="1:20" x14ac:dyDescent="0.2">
      <c r="A14" s="5">
        <v>107</v>
      </c>
      <c r="B14" s="55">
        <v>2369479</v>
      </c>
      <c r="C14" s="55" t="s">
        <v>224</v>
      </c>
      <c r="D14" s="55" t="s">
        <v>225</v>
      </c>
      <c r="E14" s="46" t="s">
        <v>213</v>
      </c>
      <c r="F14" s="21"/>
      <c r="G14" s="61">
        <f>IF(F14&lt;&gt;"",INDEX('Cotation EAF POF (2)'!$A:$A,MATCH(F14,'Cotation EAF POF (2)'!B:B,-1),1),0)</f>
        <v>0</v>
      </c>
      <c r="H14" s="21">
        <v>5.75</v>
      </c>
      <c r="I14" s="61">
        <f>IF(H14&lt;&gt;"",INDEX('Cotation EAF POF (2)'!$A:$A,MATCH(H14,'Cotation EAF POF (2)'!C:C,-1),1),0)</f>
        <v>30</v>
      </c>
      <c r="J14" s="21">
        <v>5</v>
      </c>
      <c r="K14" s="61">
        <f>IF(J14&lt;&gt;"",INDEX('Cotation EAF POF (2)'!$A:$A,MATCH(J14,'Cotation EAF POF (2)'!F:F,1),1),0)</f>
        <v>11</v>
      </c>
      <c r="L14" s="21">
        <v>6</v>
      </c>
      <c r="M14" s="61">
        <f>IF(L14&lt;&gt;"",INDEX('Cotation EAF POF (2)'!$A:$A,MATCH(L14,'Cotation EAF POF (2)'!G:G,1),1),0)</f>
        <v>24</v>
      </c>
      <c r="N14" s="62">
        <f t="shared" si="0"/>
        <v>65</v>
      </c>
      <c r="O14" s="63">
        <f>IF(H14="","",RANK(N14,$N$7:$N$82))</f>
        <v>8</v>
      </c>
      <c r="Q14" s="12" t="str">
        <f t="shared" si="1"/>
        <v>OK</v>
      </c>
      <c r="R14" s="5" t="str">
        <f t="shared" si="2"/>
        <v>OK</v>
      </c>
      <c r="S14" s="22" t="str">
        <f t="shared" si="3"/>
        <v>KO</v>
      </c>
      <c r="T14" s="22" t="str">
        <f t="shared" si="4"/>
        <v>KO</v>
      </c>
    </row>
    <row r="15" spans="1:20" x14ac:dyDescent="0.2">
      <c r="A15" s="5">
        <v>117</v>
      </c>
      <c r="B15" s="57">
        <v>2704946</v>
      </c>
      <c r="C15" s="58" t="s">
        <v>304</v>
      </c>
      <c r="D15" s="58" t="s">
        <v>305</v>
      </c>
      <c r="E15" s="46" t="s">
        <v>289</v>
      </c>
      <c r="F15" s="21"/>
      <c r="G15" s="61">
        <f>IF(F15&lt;&gt;"",INDEX('Cotation EAF POF (2)'!$A:$A,MATCH(F15,'Cotation EAF POF (2)'!B:B,-1),1),0)</f>
        <v>0</v>
      </c>
      <c r="H15" s="21">
        <v>5.81</v>
      </c>
      <c r="I15" s="61">
        <f>IF(H15&lt;&gt;"",INDEX('Cotation EAF POF (2)'!$A:$A,MATCH(H15,'Cotation EAF POF (2)'!C:C,-1),1),0)</f>
        <v>29</v>
      </c>
      <c r="J15" s="21">
        <v>5</v>
      </c>
      <c r="K15" s="61">
        <f>IF(J15&lt;&gt;"",INDEX('Cotation EAF POF (2)'!$A:$A,MATCH(J15,'Cotation EAF POF (2)'!F:F,1),1),0)</f>
        <v>11</v>
      </c>
      <c r="L15" s="21">
        <v>6</v>
      </c>
      <c r="M15" s="61">
        <f>IF(L15&lt;&gt;"",INDEX('Cotation EAF POF (2)'!$A:$A,MATCH(L15,'Cotation EAF POF (2)'!G:G,1),1),0)</f>
        <v>24</v>
      </c>
      <c r="N15" s="62">
        <f t="shared" si="0"/>
        <v>64</v>
      </c>
      <c r="O15" s="63">
        <f>IF(H15="","",RANK(N15,$N$7:$N$82))</f>
        <v>9</v>
      </c>
      <c r="Q15" s="12" t="str">
        <f t="shared" si="1"/>
        <v>OK</v>
      </c>
      <c r="R15" s="5" t="str">
        <f t="shared" si="2"/>
        <v>OK</v>
      </c>
      <c r="S15" s="22" t="str">
        <f t="shared" si="3"/>
        <v>KO</v>
      </c>
      <c r="T15" s="22" t="str">
        <f t="shared" si="4"/>
        <v>KO</v>
      </c>
    </row>
    <row r="16" spans="1:20" x14ac:dyDescent="0.2">
      <c r="A16" s="5">
        <v>116</v>
      </c>
      <c r="B16" s="57" t="s">
        <v>310</v>
      </c>
      <c r="C16" s="58" t="s">
        <v>302</v>
      </c>
      <c r="D16" s="58" t="s">
        <v>303</v>
      </c>
      <c r="E16" s="46" t="s">
        <v>289</v>
      </c>
      <c r="F16" s="21"/>
      <c r="G16" s="61">
        <f>IF(F16&lt;&gt;"",INDEX('Cotation EAF POF (2)'!$A:$A,MATCH(F16,'Cotation EAF POF (2)'!B:B,-1),1),0)</f>
        <v>0</v>
      </c>
      <c r="H16" s="21">
        <v>6.28</v>
      </c>
      <c r="I16" s="61">
        <f>IF(H16&lt;&gt;"",INDEX('Cotation EAF POF (2)'!$A:$A,MATCH(H16,'Cotation EAF POF (2)'!C:C,-1),1),0)</f>
        <v>23</v>
      </c>
      <c r="J16" s="21">
        <v>5</v>
      </c>
      <c r="K16" s="61">
        <f>IF(J16&lt;&gt;"",INDEX('Cotation EAF POF (2)'!$A:$A,MATCH(J16,'Cotation EAF POF (2)'!F:F,1),1),0)</f>
        <v>11</v>
      </c>
      <c r="L16" s="21">
        <v>8</v>
      </c>
      <c r="M16" s="61">
        <f>IF(L16&lt;&gt;"",INDEX('Cotation EAF POF (2)'!$A:$A,MATCH(L16,'Cotation EAF POF (2)'!G:G,1),1),0)</f>
        <v>29</v>
      </c>
      <c r="N16" s="62">
        <f t="shared" si="0"/>
        <v>63</v>
      </c>
      <c r="O16" s="63">
        <f>IF(H16="","",RANK(N16,$N$7:$N$82))</f>
        <v>10</v>
      </c>
      <c r="Q16" s="12" t="str">
        <f t="shared" si="1"/>
        <v>OK</v>
      </c>
      <c r="R16" s="5" t="str">
        <f t="shared" si="2"/>
        <v>OK</v>
      </c>
      <c r="S16" s="22" t="str">
        <f t="shared" si="3"/>
        <v>KO</v>
      </c>
      <c r="T16" s="22" t="str">
        <f t="shared" si="4"/>
        <v>KO</v>
      </c>
    </row>
    <row r="17" spans="1:20" x14ac:dyDescent="0.2">
      <c r="A17" s="5">
        <v>103</v>
      </c>
      <c r="B17" s="55">
        <v>2379113</v>
      </c>
      <c r="C17" s="55" t="s">
        <v>216</v>
      </c>
      <c r="D17" s="55" t="s">
        <v>217</v>
      </c>
      <c r="E17" s="46" t="s">
        <v>213</v>
      </c>
      <c r="F17" s="21"/>
      <c r="G17" s="61">
        <f>IF(F17&lt;&gt;"",INDEX('Cotation EAF POF (2)'!$A:$A,MATCH(F17,'Cotation EAF POF (2)'!B:B,-1),1),0)</f>
        <v>0</v>
      </c>
      <c r="H17" s="21">
        <v>6.06</v>
      </c>
      <c r="I17" s="61">
        <f>IF(H17&lt;&gt;"",INDEX('Cotation EAF POF (2)'!$A:$A,MATCH(H17,'Cotation EAF POF (2)'!C:C,-1),1),0)</f>
        <v>25</v>
      </c>
      <c r="J17" s="21">
        <v>4.4000000000000004</v>
      </c>
      <c r="K17" s="61">
        <f>IF(J17&lt;&gt;"",INDEX('Cotation EAF POF (2)'!$A:$A,MATCH(J17,'Cotation EAF POF (2)'!F:F,1),1),0)</f>
        <v>8</v>
      </c>
      <c r="L17" s="21">
        <v>7</v>
      </c>
      <c r="M17" s="61">
        <f>IF(L17&lt;&gt;"",INDEX('Cotation EAF POF (2)'!$A:$A,MATCH(L17,'Cotation EAF POF (2)'!G:G,1),1),0)</f>
        <v>27</v>
      </c>
      <c r="N17" s="62">
        <f t="shared" si="0"/>
        <v>60</v>
      </c>
      <c r="O17" s="63">
        <f>IF(H17="","",RANK(N17,$N$7:$N$82))</f>
        <v>11</v>
      </c>
      <c r="P17" s="22"/>
      <c r="Q17" s="12" t="str">
        <f t="shared" si="1"/>
        <v>OK</v>
      </c>
      <c r="R17" s="5" t="str">
        <f t="shared" si="2"/>
        <v>OK</v>
      </c>
      <c r="S17" s="22" t="str">
        <f t="shared" si="3"/>
        <v>KO</v>
      </c>
      <c r="T17" s="22" t="str">
        <f t="shared" si="4"/>
        <v>KO</v>
      </c>
    </row>
    <row r="18" spans="1:20" x14ac:dyDescent="0.2">
      <c r="A18" s="5">
        <v>124</v>
      </c>
      <c r="B18" s="99">
        <v>2353452</v>
      </c>
      <c r="C18" s="101" t="s">
        <v>355</v>
      </c>
      <c r="D18" s="101" t="s">
        <v>356</v>
      </c>
      <c r="E18" s="93" t="s">
        <v>326</v>
      </c>
      <c r="F18" s="102"/>
      <c r="G18" s="103">
        <f>IF(F18&lt;&gt;"",INDEX('Cotation EAF POF (2)'!$A:$A,MATCH(F18,'Cotation EAF POF (2)'!B:B,-1),1),0)</f>
        <v>0</v>
      </c>
      <c r="H18" s="102">
        <v>6.06</v>
      </c>
      <c r="I18" s="103">
        <f>IF(H18&lt;&gt;"",INDEX('Cotation EAF POF (2)'!$A:$A,MATCH(H18,'Cotation EAF POF (2)'!C:C,-1),1),0)</f>
        <v>25</v>
      </c>
      <c r="J18" s="102">
        <v>4.4000000000000004</v>
      </c>
      <c r="K18" s="103">
        <f>IF(J18&lt;&gt;"",INDEX('Cotation EAF POF (2)'!$A:$A,MATCH(J18,'Cotation EAF POF (2)'!F:F,1),1),0)</f>
        <v>8</v>
      </c>
      <c r="L18" s="102">
        <v>7</v>
      </c>
      <c r="M18" s="103">
        <f>IF(L18&lt;&gt;"",INDEX('Cotation EAF POF (2)'!$A:$A,MATCH(L18,'Cotation EAF POF (2)'!G:G,1),1),0)</f>
        <v>27</v>
      </c>
      <c r="N18" s="104">
        <f t="shared" si="0"/>
        <v>60</v>
      </c>
      <c r="O18" s="105">
        <f>IF(H18="","",RANK(N18,$N$7:$N$82))</f>
        <v>11</v>
      </c>
      <c r="Q18" s="12" t="str">
        <f t="shared" si="1"/>
        <v>OK</v>
      </c>
      <c r="R18" s="5" t="str">
        <f t="shared" si="2"/>
        <v>OK</v>
      </c>
      <c r="S18" s="22" t="str">
        <f t="shared" si="3"/>
        <v>KO</v>
      </c>
      <c r="T18" s="22" t="str">
        <f t="shared" si="4"/>
        <v>KO</v>
      </c>
    </row>
    <row r="19" spans="1:20" x14ac:dyDescent="0.2">
      <c r="A19" s="5">
        <v>132</v>
      </c>
      <c r="B19" s="99">
        <v>2676502</v>
      </c>
      <c r="C19" s="101" t="s">
        <v>314</v>
      </c>
      <c r="D19" s="101" t="s">
        <v>367</v>
      </c>
      <c r="E19" s="93" t="s">
        <v>326</v>
      </c>
      <c r="F19" s="102"/>
      <c r="G19" s="103">
        <f>IF(F19&lt;&gt;"",INDEX('Cotation EAF POF (2)'!$A:$A,MATCH(F19,'Cotation EAF POF (2)'!B:B,-1),1),0)</f>
        <v>0</v>
      </c>
      <c r="H19" s="102">
        <v>6.06</v>
      </c>
      <c r="I19" s="103">
        <f>IF(H19&lt;&gt;"",INDEX('Cotation EAF POF (2)'!$A:$A,MATCH(H19,'Cotation EAF POF (2)'!C:C,-1),1),0)</f>
        <v>25</v>
      </c>
      <c r="J19" s="102">
        <v>4.5999999999999996</v>
      </c>
      <c r="K19" s="103">
        <f>IF(J19&lt;&gt;"",INDEX('Cotation EAF POF (2)'!$A:$A,MATCH(J19,'Cotation EAF POF (2)'!F:F,1),1),0)</f>
        <v>9</v>
      </c>
      <c r="L19" s="102">
        <v>6</v>
      </c>
      <c r="M19" s="103">
        <f>IF(L19&lt;&gt;"",INDEX('Cotation EAF POF (2)'!$A:$A,MATCH(L19,'Cotation EAF POF (2)'!G:G,1),1),0)</f>
        <v>24</v>
      </c>
      <c r="N19" s="104">
        <f t="shared" si="0"/>
        <v>58</v>
      </c>
      <c r="O19" s="105">
        <f>IF(H19="","",RANK(N19,$N$7:$N$82))</f>
        <v>13</v>
      </c>
      <c r="Q19" s="12" t="str">
        <f t="shared" si="1"/>
        <v>OK</v>
      </c>
      <c r="R19" s="5" t="str">
        <f t="shared" si="2"/>
        <v>OK</v>
      </c>
      <c r="S19" s="22" t="str">
        <f t="shared" si="3"/>
        <v>KO</v>
      </c>
      <c r="T19" s="22" t="str">
        <f t="shared" si="4"/>
        <v>KO</v>
      </c>
    </row>
    <row r="20" spans="1:20" x14ac:dyDescent="0.2">
      <c r="A20" s="5">
        <v>133</v>
      </c>
      <c r="B20" s="96">
        <v>2464599</v>
      </c>
      <c r="C20" s="96" t="s">
        <v>377</v>
      </c>
      <c r="D20" s="93" t="s">
        <v>378</v>
      </c>
      <c r="E20" s="93" t="s">
        <v>326</v>
      </c>
      <c r="F20" s="102"/>
      <c r="G20" s="103">
        <f>IF(F20&lt;&gt;"",INDEX('Cotation EAF POF (2)'!$A:$A,MATCH(F20,'Cotation EAF POF (2)'!B:B,-1),1),0)</f>
        <v>0</v>
      </c>
      <c r="H20" s="102">
        <v>5.81</v>
      </c>
      <c r="I20" s="103">
        <f>IF(H20&lt;&gt;"",INDEX('Cotation EAF POF (2)'!$A:$A,MATCH(H20,'Cotation EAF POF (2)'!C:C,-1),1),0)</f>
        <v>29</v>
      </c>
      <c r="J20" s="102">
        <v>5</v>
      </c>
      <c r="K20" s="103">
        <f>IF(J20&lt;&gt;"",INDEX('Cotation EAF POF (2)'!$A:$A,MATCH(J20,'Cotation EAF POF (2)'!F:F,1),1),0)</f>
        <v>11</v>
      </c>
      <c r="L20" s="102">
        <v>5</v>
      </c>
      <c r="M20" s="103">
        <f>IF(L20&lt;&gt;"",INDEX('Cotation EAF POF (2)'!$A:$A,MATCH(L20,'Cotation EAF POF (2)'!G:G,1),1),0)</f>
        <v>17</v>
      </c>
      <c r="N20" s="104">
        <f t="shared" si="0"/>
        <v>57</v>
      </c>
      <c r="O20" s="105">
        <f>IF(H20="","",RANK(N20,$N$7:$N$82))</f>
        <v>14</v>
      </c>
      <c r="Q20" s="12" t="str">
        <f t="shared" si="1"/>
        <v>OK</v>
      </c>
      <c r="R20" s="5" t="str">
        <f t="shared" si="2"/>
        <v>OK</v>
      </c>
      <c r="S20" s="22" t="str">
        <f t="shared" si="3"/>
        <v>KO</v>
      </c>
      <c r="T20" s="22" t="str">
        <f t="shared" si="4"/>
        <v>KO</v>
      </c>
    </row>
    <row r="21" spans="1:20" x14ac:dyDescent="0.2">
      <c r="A21" s="5">
        <v>130</v>
      </c>
      <c r="B21" s="99">
        <v>2661329</v>
      </c>
      <c r="C21" s="101" t="s">
        <v>365</v>
      </c>
      <c r="D21" s="101" t="s">
        <v>366</v>
      </c>
      <c r="E21" s="93" t="s">
        <v>326</v>
      </c>
      <c r="F21" s="102"/>
      <c r="G21" s="103">
        <f>IF(F21&lt;&gt;"",INDEX('Cotation EAF POF (2)'!$A:$A,MATCH(F21,'Cotation EAF POF (2)'!B:B,-1),1),0)</f>
        <v>0</v>
      </c>
      <c r="H21" s="102">
        <v>5.72</v>
      </c>
      <c r="I21" s="103">
        <f>IF(H21&lt;&gt;"",INDEX('Cotation EAF POF (2)'!$A:$A,MATCH(H21,'Cotation EAF POF (2)'!C:C,-1),1),0)</f>
        <v>30</v>
      </c>
      <c r="J21" s="102">
        <v>4.4000000000000004</v>
      </c>
      <c r="K21" s="103">
        <f>IF(J21&lt;&gt;"",INDEX('Cotation EAF POF (2)'!$A:$A,MATCH(J21,'Cotation EAF POF (2)'!F:F,1),1),0)</f>
        <v>8</v>
      </c>
      <c r="L21" s="102">
        <v>5</v>
      </c>
      <c r="M21" s="103">
        <f>IF(L21&lt;&gt;"",INDEX('Cotation EAF POF (2)'!$A:$A,MATCH(L21,'Cotation EAF POF (2)'!G:G,1),1),0)</f>
        <v>17</v>
      </c>
      <c r="N21" s="104">
        <f t="shared" si="0"/>
        <v>55</v>
      </c>
      <c r="O21" s="105">
        <f>IF(H21="","",RANK(N21,$N$7:$N$82))</f>
        <v>15</v>
      </c>
      <c r="P21" s="22"/>
      <c r="Q21" s="12" t="str">
        <f t="shared" si="1"/>
        <v>OK</v>
      </c>
      <c r="R21" s="5" t="str">
        <f t="shared" si="2"/>
        <v>OK</v>
      </c>
      <c r="S21" s="22" t="str">
        <f t="shared" si="3"/>
        <v>KO</v>
      </c>
      <c r="T21" s="22" t="str">
        <f t="shared" si="4"/>
        <v>KO</v>
      </c>
    </row>
    <row r="22" spans="1:20" x14ac:dyDescent="0.2">
      <c r="A22" s="5">
        <v>126</v>
      </c>
      <c r="B22" s="99">
        <v>2664438</v>
      </c>
      <c r="C22" s="101" t="s">
        <v>359</v>
      </c>
      <c r="D22" s="101" t="s">
        <v>360</v>
      </c>
      <c r="E22" s="93" t="s">
        <v>326</v>
      </c>
      <c r="F22" s="102"/>
      <c r="G22" s="103">
        <f>IF(F22&lt;&gt;"",INDEX('Cotation EAF POF (2)'!$A:$A,MATCH(F22,'Cotation EAF POF (2)'!B:B,-1),1),0)</f>
        <v>0</v>
      </c>
      <c r="H22" s="102">
        <v>6.31</v>
      </c>
      <c r="I22" s="103">
        <f>IF(H22&lt;&gt;"",INDEX('Cotation EAF POF (2)'!$A:$A,MATCH(H22,'Cotation EAF POF (2)'!C:C,-1),1),0)</f>
        <v>22</v>
      </c>
      <c r="J22" s="102">
        <v>4.5999999999999996</v>
      </c>
      <c r="K22" s="103">
        <f>IF(J22&lt;&gt;"",INDEX('Cotation EAF POF (2)'!$A:$A,MATCH(J22,'Cotation EAF POF (2)'!F:F,1),1),0)</f>
        <v>9</v>
      </c>
      <c r="L22" s="102">
        <v>6</v>
      </c>
      <c r="M22" s="103">
        <f>IF(L22&lt;&gt;"",INDEX('Cotation EAF POF (2)'!$A:$A,MATCH(L22,'Cotation EAF POF (2)'!G:G,1),1),0)</f>
        <v>24</v>
      </c>
      <c r="N22" s="104">
        <f t="shared" si="0"/>
        <v>55</v>
      </c>
      <c r="O22" s="105">
        <f>IF(H22="","",RANK(N22,$N$7:$N$82))</f>
        <v>15</v>
      </c>
      <c r="Q22" s="12" t="str">
        <f t="shared" si="1"/>
        <v>OK</v>
      </c>
      <c r="R22" s="5" t="str">
        <f t="shared" si="2"/>
        <v>OK</v>
      </c>
      <c r="S22" s="22" t="str">
        <f t="shared" si="3"/>
        <v>KO</v>
      </c>
      <c r="T22" s="22" t="str">
        <f t="shared" si="4"/>
        <v>KO</v>
      </c>
    </row>
    <row r="23" spans="1:20" x14ac:dyDescent="0.2">
      <c r="A23" s="5">
        <v>101</v>
      </c>
      <c r="B23" s="55">
        <v>2642730</v>
      </c>
      <c r="C23" s="55" t="s">
        <v>214</v>
      </c>
      <c r="D23" s="55" t="s">
        <v>215</v>
      </c>
      <c r="E23" s="46" t="s">
        <v>213</v>
      </c>
      <c r="F23" s="21"/>
      <c r="G23" s="61">
        <f>IF(F23&lt;&gt;"",INDEX('Cotation EAF POF (2)'!$A:$A,MATCH(F23,'Cotation EAF POF (2)'!B:B,-1),1),0)</f>
        <v>0</v>
      </c>
      <c r="H23" s="21">
        <v>6.53</v>
      </c>
      <c r="I23" s="61">
        <f>IF(H23&lt;&gt;"",INDEX('Cotation EAF POF (2)'!$A:$A,MATCH(H23,'Cotation EAF POF (2)'!C:C,-1),1),0)</f>
        <v>20</v>
      </c>
      <c r="J23" s="21">
        <v>4.5999999999999996</v>
      </c>
      <c r="K23" s="61">
        <f>IF(J23&lt;&gt;"",INDEX('Cotation EAF POF (2)'!$A:$A,MATCH(J23,'Cotation EAF POF (2)'!F:F,1),1),0)</f>
        <v>9</v>
      </c>
      <c r="L23" s="21">
        <v>6</v>
      </c>
      <c r="M23" s="61">
        <f>IF(L23&lt;&gt;"",INDEX('Cotation EAF POF (2)'!$A:$A,MATCH(L23,'Cotation EAF POF (2)'!G:G,1),1),0)</f>
        <v>24</v>
      </c>
      <c r="N23" s="62">
        <f t="shared" si="0"/>
        <v>53</v>
      </c>
      <c r="O23" s="63">
        <f>IF(H23="","",RANK(N23,$N$7:$N$82))</f>
        <v>17</v>
      </c>
      <c r="Q23" s="12" t="str">
        <f t="shared" si="1"/>
        <v>OK</v>
      </c>
      <c r="R23" s="5" t="str">
        <f t="shared" si="2"/>
        <v>OK</v>
      </c>
      <c r="S23" s="22" t="str">
        <f t="shared" si="3"/>
        <v>KO</v>
      </c>
      <c r="T23" s="22" t="str">
        <f t="shared" si="4"/>
        <v>KO</v>
      </c>
    </row>
    <row r="24" spans="1:20" x14ac:dyDescent="0.2">
      <c r="A24" s="5">
        <v>119</v>
      </c>
      <c r="B24" s="57" t="s">
        <v>311</v>
      </c>
      <c r="C24" s="58" t="s">
        <v>308</v>
      </c>
      <c r="D24" s="58" t="s">
        <v>309</v>
      </c>
      <c r="E24" s="46" t="s">
        <v>289</v>
      </c>
      <c r="F24" s="21"/>
      <c r="G24" s="61">
        <f>IF(F24&lt;&gt;"",INDEX('Cotation EAF POF (2)'!$A:$A,MATCH(F24,'Cotation EAF POF (2)'!B:B,-1),1),0)</f>
        <v>0</v>
      </c>
      <c r="H24" s="21">
        <v>6.21</v>
      </c>
      <c r="I24" s="61">
        <f>IF(H24&lt;&gt;"",INDEX('Cotation EAF POF (2)'!$A:$A,MATCH(H24,'Cotation EAF POF (2)'!C:C,-1),1),0)</f>
        <v>23</v>
      </c>
      <c r="J24" s="21">
        <v>4</v>
      </c>
      <c r="K24" s="61">
        <f>IF(J24&lt;&gt;"",INDEX('Cotation EAF POF (2)'!$A:$A,MATCH(J24,'Cotation EAF POF (2)'!F:F,1),1),0)</f>
        <v>6</v>
      </c>
      <c r="L24" s="21">
        <v>6</v>
      </c>
      <c r="M24" s="61">
        <f>IF(L24&lt;&gt;"",INDEX('Cotation EAF POF (2)'!$A:$A,MATCH(L24,'Cotation EAF POF (2)'!G:G,1),1),0)</f>
        <v>24</v>
      </c>
      <c r="N24" s="62">
        <f t="shared" si="0"/>
        <v>53</v>
      </c>
      <c r="O24" s="63">
        <f>IF(H24="","",RANK(N24,$N$7:$N$82))</f>
        <v>17</v>
      </c>
      <c r="Q24" s="12" t="str">
        <f t="shared" si="1"/>
        <v>OK</v>
      </c>
      <c r="R24" s="5" t="str">
        <f t="shared" si="2"/>
        <v>OK</v>
      </c>
      <c r="S24" s="22" t="str">
        <f t="shared" si="3"/>
        <v>KO</v>
      </c>
      <c r="T24" s="22" t="str">
        <f t="shared" si="4"/>
        <v>KO</v>
      </c>
    </row>
    <row r="25" spans="1:20" x14ac:dyDescent="0.2">
      <c r="A25" s="5">
        <v>122</v>
      </c>
      <c r="B25" s="99">
        <v>2657458</v>
      </c>
      <c r="C25" s="101" t="s">
        <v>351</v>
      </c>
      <c r="D25" s="101" t="s">
        <v>352</v>
      </c>
      <c r="E25" s="93" t="s">
        <v>326</v>
      </c>
      <c r="F25" s="102"/>
      <c r="G25" s="103">
        <f>IF(F25&lt;&gt;"",INDEX('Cotation EAF POF (2)'!$A:$A,MATCH(F25,'Cotation EAF POF (2)'!B:B,-1),1),0)</f>
        <v>0</v>
      </c>
      <c r="H25" s="102">
        <v>6.81</v>
      </c>
      <c r="I25" s="103">
        <f>IF(H25&lt;&gt;"",INDEX('Cotation EAF POF (2)'!$A:$A,MATCH(H25,'Cotation EAF POF (2)'!C:C,-1),1),0)</f>
        <v>18</v>
      </c>
      <c r="J25" s="102">
        <v>5</v>
      </c>
      <c r="K25" s="103">
        <f>IF(J25&lt;&gt;"",INDEX('Cotation EAF POF (2)'!$A:$A,MATCH(J25,'Cotation EAF POF (2)'!F:F,1),1),0)</f>
        <v>11</v>
      </c>
      <c r="L25" s="102">
        <v>6</v>
      </c>
      <c r="M25" s="103">
        <f>IF(L25&lt;&gt;"",INDEX('Cotation EAF POF (2)'!$A:$A,MATCH(L25,'Cotation EAF POF (2)'!G:G,1),1),0)</f>
        <v>24</v>
      </c>
      <c r="N25" s="104">
        <f t="shared" si="0"/>
        <v>53</v>
      </c>
      <c r="O25" s="105">
        <f>IF(H25="","",RANK(N25,$N$7:$N$82))</f>
        <v>17</v>
      </c>
      <c r="Q25" s="12" t="str">
        <f t="shared" si="1"/>
        <v>OK</v>
      </c>
      <c r="R25" s="5" t="str">
        <f t="shared" si="2"/>
        <v>OK</v>
      </c>
      <c r="S25" s="22" t="str">
        <f t="shared" si="3"/>
        <v>KO</v>
      </c>
      <c r="T25" s="22" t="str">
        <f t="shared" si="4"/>
        <v>KO</v>
      </c>
    </row>
    <row r="26" spans="1:20" x14ac:dyDescent="0.2">
      <c r="A26" s="5">
        <v>110</v>
      </c>
      <c r="B26" s="55">
        <v>2649115</v>
      </c>
      <c r="C26" s="55" t="s">
        <v>230</v>
      </c>
      <c r="D26" s="55" t="s">
        <v>231</v>
      </c>
      <c r="E26" s="46" t="s">
        <v>213</v>
      </c>
      <c r="F26" s="21"/>
      <c r="G26" s="61">
        <f>IF(F26&lt;&gt;"",INDEX('Cotation EAF POF (2)'!$A:$A,MATCH(F26,'Cotation EAF POF (2)'!B:B,-1),1),0)</f>
        <v>0</v>
      </c>
      <c r="H26" s="21">
        <v>6.69</v>
      </c>
      <c r="I26" s="61">
        <f>IF(H26&lt;&gt;"",INDEX('Cotation EAF POF (2)'!$A:$A,MATCH(H26,'Cotation EAF POF (2)'!C:C,-1),1),0)</f>
        <v>20</v>
      </c>
      <c r="J26" s="21">
        <v>4.4000000000000004</v>
      </c>
      <c r="K26" s="61">
        <f>IF(J26&lt;&gt;"",INDEX('Cotation EAF POF (2)'!$A:$A,MATCH(J26,'Cotation EAF POF (2)'!F:F,1),1),0)</f>
        <v>8</v>
      </c>
      <c r="L26" s="21">
        <v>6</v>
      </c>
      <c r="M26" s="61">
        <f>IF(L26&lt;&gt;"",INDEX('Cotation EAF POF (2)'!$A:$A,MATCH(L26,'Cotation EAF POF (2)'!G:G,1),1),0)</f>
        <v>24</v>
      </c>
      <c r="N26" s="62">
        <f t="shared" si="0"/>
        <v>52</v>
      </c>
      <c r="O26" s="63">
        <f>IF(H26="","",RANK(N26,$N$7:$N$82))</f>
        <v>20</v>
      </c>
      <c r="P26" s="22"/>
      <c r="Q26" s="12" t="str">
        <f t="shared" si="1"/>
        <v>OK</v>
      </c>
      <c r="R26" s="5" t="str">
        <f t="shared" si="2"/>
        <v>OK</v>
      </c>
      <c r="S26" s="22" t="str">
        <f t="shared" si="3"/>
        <v>KO</v>
      </c>
      <c r="T26" s="22" t="str">
        <f t="shared" si="4"/>
        <v>KO</v>
      </c>
    </row>
    <row r="27" spans="1:20" x14ac:dyDescent="0.2">
      <c r="A27" s="5">
        <v>118</v>
      </c>
      <c r="B27" s="57">
        <v>2698740</v>
      </c>
      <c r="C27" s="58" t="s">
        <v>306</v>
      </c>
      <c r="D27" s="58" t="s">
        <v>307</v>
      </c>
      <c r="E27" s="46" t="s">
        <v>289</v>
      </c>
      <c r="F27" s="21"/>
      <c r="G27" s="61">
        <f>IF(F27&lt;&gt;"",INDEX('Cotation EAF POF (2)'!$A:$A,MATCH(F27,'Cotation EAF POF (2)'!B:B,-1),1),0)</f>
        <v>0</v>
      </c>
      <c r="H27" s="21">
        <v>6.69</v>
      </c>
      <c r="I27" s="61">
        <f>IF(H27&lt;&gt;"",INDEX('Cotation EAF POF (2)'!$A:$A,MATCH(H27,'Cotation EAF POF (2)'!C:C,-1),1),0)</f>
        <v>20</v>
      </c>
      <c r="J27" s="21">
        <v>4.2</v>
      </c>
      <c r="K27" s="61">
        <f>IF(J27&lt;&gt;"",INDEX('Cotation EAF POF (2)'!$A:$A,MATCH(J27,'Cotation EAF POF (2)'!F:F,1),1),0)</f>
        <v>7</v>
      </c>
      <c r="L27" s="21">
        <v>6</v>
      </c>
      <c r="M27" s="61">
        <f>IF(L27&lt;&gt;"",INDEX('Cotation EAF POF (2)'!$A:$A,MATCH(L27,'Cotation EAF POF (2)'!G:G,1),1),0)</f>
        <v>24</v>
      </c>
      <c r="N27" s="62">
        <f t="shared" si="0"/>
        <v>51</v>
      </c>
      <c r="O27" s="63">
        <f>IF(H27="","",RANK(N27,$N$7:$N$82))</f>
        <v>21</v>
      </c>
      <c r="Q27" s="12" t="str">
        <f t="shared" si="1"/>
        <v>OK</v>
      </c>
      <c r="R27" s="5" t="str">
        <f t="shared" si="2"/>
        <v>OK</v>
      </c>
      <c r="S27" s="22" t="str">
        <f t="shared" si="3"/>
        <v>KO</v>
      </c>
      <c r="T27" s="22" t="str">
        <f t="shared" si="4"/>
        <v>KO</v>
      </c>
    </row>
    <row r="28" spans="1:20" x14ac:dyDescent="0.2">
      <c r="A28" s="5">
        <v>109</v>
      </c>
      <c r="B28" s="55">
        <v>2651626</v>
      </c>
      <c r="C28" s="55" t="s">
        <v>228</v>
      </c>
      <c r="D28" s="55" t="s">
        <v>229</v>
      </c>
      <c r="E28" s="46" t="s">
        <v>213</v>
      </c>
      <c r="F28" s="21"/>
      <c r="G28" s="61">
        <f>IF(F28&lt;&gt;"",INDEX('Cotation EAF POF (2)'!$A:$A,MATCH(F28,'Cotation EAF POF (2)'!B:B,-1),1),0)</f>
        <v>0</v>
      </c>
      <c r="H28" s="21">
        <v>6.94</v>
      </c>
      <c r="I28" s="61">
        <f>IF(H28&lt;&gt;"",INDEX('Cotation EAF POF (2)'!$A:$A,MATCH(H28,'Cotation EAF POF (2)'!C:C,-1),1),0)</f>
        <v>17</v>
      </c>
      <c r="J28" s="21">
        <v>4.4000000000000004</v>
      </c>
      <c r="K28" s="61">
        <f>IF(J28&lt;&gt;"",INDEX('Cotation EAF POF (2)'!$A:$A,MATCH(J28,'Cotation EAF POF (2)'!F:F,1),1),0)</f>
        <v>8</v>
      </c>
      <c r="L28" s="21">
        <v>6</v>
      </c>
      <c r="M28" s="61">
        <f>IF(L28&lt;&gt;"",INDEX('Cotation EAF POF (2)'!$A:$A,MATCH(L28,'Cotation EAF POF (2)'!G:G,1),1),0)</f>
        <v>24</v>
      </c>
      <c r="N28" s="62">
        <f t="shared" si="0"/>
        <v>49</v>
      </c>
      <c r="O28" s="63">
        <f>IF(H28="","",RANK(N28,$N$7:$N$82))</f>
        <v>22</v>
      </c>
      <c r="Q28" s="12" t="str">
        <f t="shared" si="1"/>
        <v>OK</v>
      </c>
      <c r="R28" s="5" t="str">
        <f t="shared" si="2"/>
        <v>OK</v>
      </c>
      <c r="S28" s="22" t="str">
        <f t="shared" si="3"/>
        <v>KO</v>
      </c>
      <c r="T28" s="22" t="str">
        <f t="shared" si="4"/>
        <v>KO</v>
      </c>
    </row>
    <row r="29" spans="1:20" x14ac:dyDescent="0.2">
      <c r="A29" s="5">
        <v>129</v>
      </c>
      <c r="B29" s="99">
        <v>2664433</v>
      </c>
      <c r="C29" s="101" t="s">
        <v>363</v>
      </c>
      <c r="D29" s="101" t="s">
        <v>364</v>
      </c>
      <c r="E29" s="93" t="s">
        <v>326</v>
      </c>
      <c r="F29" s="102"/>
      <c r="G29" s="103">
        <f>IF(F29&lt;&gt;"",INDEX('Cotation EAF POF (2)'!$A:$A,MATCH(F29,'Cotation EAF POF (2)'!B:B,-1),1),0)</f>
        <v>0</v>
      </c>
      <c r="H29" s="102">
        <v>6.34</v>
      </c>
      <c r="I29" s="103">
        <f>IF(H29&lt;&gt;"",INDEX('Cotation EAF POF (2)'!$A:$A,MATCH(H29,'Cotation EAF POF (2)'!C:C,-1),1),0)</f>
        <v>22</v>
      </c>
      <c r="J29" s="102">
        <v>4.5999999999999996</v>
      </c>
      <c r="K29" s="103">
        <f>IF(J29&lt;&gt;"",INDEX('Cotation EAF POF (2)'!$A:$A,MATCH(J29,'Cotation EAF POF (2)'!F:F,1),1),0)</f>
        <v>9</v>
      </c>
      <c r="L29" s="102">
        <v>5</v>
      </c>
      <c r="M29" s="103">
        <f>IF(L29&lt;&gt;"",INDEX('Cotation EAF POF (2)'!$A:$A,MATCH(L29,'Cotation EAF POF (2)'!G:G,1),1),0)</f>
        <v>17</v>
      </c>
      <c r="N29" s="104">
        <f t="shared" si="0"/>
        <v>48</v>
      </c>
      <c r="O29" s="105">
        <f>IF(H29="","",RANK(N29,$N$7:$N$82))</f>
        <v>23</v>
      </c>
      <c r="P29" s="22"/>
      <c r="Q29" s="12" t="str">
        <f t="shared" si="1"/>
        <v>OK</v>
      </c>
      <c r="R29" s="5" t="str">
        <f t="shared" si="2"/>
        <v>OK</v>
      </c>
      <c r="S29" s="22" t="str">
        <f t="shared" si="3"/>
        <v>KO</v>
      </c>
      <c r="T29" s="22" t="str">
        <f t="shared" si="4"/>
        <v>KO</v>
      </c>
    </row>
    <row r="30" spans="1:20" x14ac:dyDescent="0.2">
      <c r="A30" s="5">
        <v>106</v>
      </c>
      <c r="B30" s="55">
        <v>2548264</v>
      </c>
      <c r="C30" s="55" t="s">
        <v>222</v>
      </c>
      <c r="D30" s="55" t="s">
        <v>223</v>
      </c>
      <c r="E30" s="46" t="s">
        <v>213</v>
      </c>
      <c r="F30" s="21"/>
      <c r="G30" s="61">
        <f>IF(F30&lt;&gt;"",INDEX('Cotation EAF POF (2)'!$A:$A,MATCH(F30,'Cotation EAF POF (2)'!B:B,-1),1),0)</f>
        <v>0</v>
      </c>
      <c r="H30" s="21">
        <v>6.78</v>
      </c>
      <c r="I30" s="61">
        <f>IF(H30&lt;&gt;"",INDEX('Cotation EAF POF (2)'!$A:$A,MATCH(H30,'Cotation EAF POF (2)'!C:C,-1),1),0)</f>
        <v>19</v>
      </c>
      <c r="J30" s="21">
        <v>4.4000000000000004</v>
      </c>
      <c r="K30" s="61">
        <f>IF(J30&lt;&gt;"",INDEX('Cotation EAF POF (2)'!$A:$A,MATCH(J30,'Cotation EAF POF (2)'!F:F,1),1),0)</f>
        <v>8</v>
      </c>
      <c r="L30" s="21">
        <v>5</v>
      </c>
      <c r="M30" s="61">
        <f>IF(L30&lt;&gt;"",INDEX('Cotation EAF POF (2)'!$A:$A,MATCH(L30,'Cotation EAF POF (2)'!G:G,1),1),0)</f>
        <v>17</v>
      </c>
      <c r="N30" s="62">
        <f t="shared" si="0"/>
        <v>44</v>
      </c>
      <c r="O30" s="63">
        <f>IF(H30="","",RANK(N30,$N$7:$N$82))</f>
        <v>24</v>
      </c>
      <c r="P30" s="22"/>
      <c r="Q30" s="12" t="str">
        <f t="shared" si="1"/>
        <v>OK</v>
      </c>
      <c r="R30" s="5" t="str">
        <f t="shared" si="2"/>
        <v>OK</v>
      </c>
      <c r="S30" s="22" t="str">
        <f t="shared" si="3"/>
        <v>KO</v>
      </c>
      <c r="T30" s="22" t="str">
        <f t="shared" si="4"/>
        <v>KO</v>
      </c>
    </row>
    <row r="31" spans="1:20" x14ac:dyDescent="0.2">
      <c r="A31" s="5">
        <v>112</v>
      </c>
      <c r="B31" s="55">
        <v>2641702</v>
      </c>
      <c r="C31" s="55" t="s">
        <v>234</v>
      </c>
      <c r="D31" s="55" t="s">
        <v>235</v>
      </c>
      <c r="E31" s="46" t="s">
        <v>213</v>
      </c>
      <c r="F31" s="21"/>
      <c r="G31" s="61">
        <f>IF(F31&lt;&gt;"",INDEX('Cotation EAF POF (2)'!$A:$A,MATCH(F31,'Cotation EAF POF (2)'!B:B,-1),1),0)</f>
        <v>0</v>
      </c>
      <c r="H31" s="21">
        <v>6.81</v>
      </c>
      <c r="I31" s="61">
        <f>IF(H31&lt;&gt;"",INDEX('Cotation EAF POF (2)'!$A:$A,MATCH(H31,'Cotation EAF POF (2)'!C:C,-1),1),0)</f>
        <v>18</v>
      </c>
      <c r="J31" s="21">
        <v>4.2</v>
      </c>
      <c r="K31" s="61">
        <f>IF(J31&lt;&gt;"",INDEX('Cotation EAF POF (2)'!$A:$A,MATCH(J31,'Cotation EAF POF (2)'!F:F,1),1),0)</f>
        <v>7</v>
      </c>
      <c r="L31" s="21">
        <v>5</v>
      </c>
      <c r="M31" s="61">
        <f>IF(L31&lt;&gt;"",INDEX('Cotation EAF POF (2)'!$A:$A,MATCH(L31,'Cotation EAF POF (2)'!G:G,1),1),0)</f>
        <v>17</v>
      </c>
      <c r="N31" s="62">
        <f t="shared" si="0"/>
        <v>42</v>
      </c>
      <c r="O31" s="63">
        <f>IF(H31="","",RANK(N31,$N$7:$N$82))</f>
        <v>25</v>
      </c>
      <c r="P31" s="22"/>
      <c r="Q31" s="12" t="str">
        <f t="shared" si="1"/>
        <v>OK</v>
      </c>
      <c r="R31" s="5" t="str">
        <f t="shared" si="2"/>
        <v>OK</v>
      </c>
      <c r="S31" s="22" t="str">
        <f t="shared" si="3"/>
        <v>KO</v>
      </c>
      <c r="T31" s="22" t="str">
        <f t="shared" si="4"/>
        <v>KO</v>
      </c>
    </row>
    <row r="32" spans="1:20" x14ac:dyDescent="0.2">
      <c r="A32" s="5">
        <v>113</v>
      </c>
      <c r="B32" s="55">
        <v>2637222</v>
      </c>
      <c r="C32" s="55" t="s">
        <v>236</v>
      </c>
      <c r="D32" s="55" t="s">
        <v>229</v>
      </c>
      <c r="E32" s="46" t="s">
        <v>213</v>
      </c>
      <c r="F32" s="21"/>
      <c r="G32" s="61">
        <f>IF(F32&lt;&gt;"",INDEX('Cotation EAF POF (2)'!$A:$A,MATCH(F32,'Cotation EAF POF (2)'!B:B,-1),1),0)</f>
        <v>0</v>
      </c>
      <c r="H32" s="21">
        <v>6.06</v>
      </c>
      <c r="I32" s="61">
        <f>IF(H32&lt;&gt;"",INDEX('Cotation EAF POF (2)'!$A:$A,MATCH(H32,'Cotation EAF POF (2)'!C:C,-1),1),0)</f>
        <v>25</v>
      </c>
      <c r="J32" s="21">
        <v>4.5999999999999996</v>
      </c>
      <c r="K32" s="61">
        <f>IF(J32&lt;&gt;"",INDEX('Cotation EAF POF (2)'!$A:$A,MATCH(J32,'Cotation EAF POF (2)'!F:F,1),1),0)</f>
        <v>9</v>
      </c>
      <c r="L32" s="21">
        <v>4</v>
      </c>
      <c r="M32" s="61">
        <f>IF(L32&lt;&gt;"",INDEX('Cotation EAF POF (2)'!$A:$A,MATCH(L32,'Cotation EAF POF (2)'!G:G,1),1),0)</f>
        <v>7</v>
      </c>
      <c r="N32" s="62">
        <f t="shared" si="0"/>
        <v>41</v>
      </c>
      <c r="O32" s="63">
        <f>IF(H32="","",RANK(N32,$N$7:$N$82))</f>
        <v>26</v>
      </c>
      <c r="Q32" s="12" t="str">
        <f t="shared" si="1"/>
        <v>OK</v>
      </c>
      <c r="R32" s="5" t="str">
        <f t="shared" si="2"/>
        <v>OK</v>
      </c>
      <c r="S32" s="22" t="str">
        <f t="shared" si="3"/>
        <v>KO</v>
      </c>
      <c r="T32" s="22" t="str">
        <f t="shared" si="4"/>
        <v>KO</v>
      </c>
    </row>
    <row r="33" spans="1:20" x14ac:dyDescent="0.2">
      <c r="A33" s="5">
        <v>121</v>
      </c>
      <c r="B33" s="99">
        <v>2452718</v>
      </c>
      <c r="C33" s="101" t="s">
        <v>349</v>
      </c>
      <c r="D33" s="101" t="s">
        <v>350</v>
      </c>
      <c r="E33" s="93" t="s">
        <v>326</v>
      </c>
      <c r="F33" s="102"/>
      <c r="G33" s="103">
        <f>IF(F33&lt;&gt;"",INDEX('Cotation EAF POF (2)'!$A:$A,MATCH(F33,'Cotation EAF POF (2)'!B:B,-1),1),0)</f>
        <v>0</v>
      </c>
      <c r="H33" s="102">
        <v>7.15</v>
      </c>
      <c r="I33" s="103">
        <f>IF(H33&lt;&gt;"",INDEX('Cotation EAF POF (2)'!$A:$A,MATCH(H33,'Cotation EAF POF (2)'!C:C,-1),1),0)</f>
        <v>15</v>
      </c>
      <c r="J33" s="102">
        <v>4</v>
      </c>
      <c r="K33" s="103">
        <f>IF(J33&lt;&gt;"",INDEX('Cotation EAF POF (2)'!$A:$A,MATCH(J33,'Cotation EAF POF (2)'!F:F,1),1),0)</f>
        <v>6</v>
      </c>
      <c r="L33" s="102">
        <v>5</v>
      </c>
      <c r="M33" s="103">
        <f>IF(L33&lt;&gt;"",INDEX('Cotation EAF POF (2)'!$A:$A,MATCH(L33,'Cotation EAF POF (2)'!G:G,1),1),0)</f>
        <v>17</v>
      </c>
      <c r="N33" s="104">
        <f t="shared" si="0"/>
        <v>38</v>
      </c>
      <c r="O33" s="105">
        <f>IF(H33="","",RANK(N33,$N$7:$N$82))</f>
        <v>27</v>
      </c>
      <c r="P33" s="22"/>
      <c r="Q33" s="12" t="str">
        <f t="shared" si="1"/>
        <v>OK</v>
      </c>
      <c r="R33" s="5" t="str">
        <f t="shared" si="2"/>
        <v>OK</v>
      </c>
      <c r="S33" s="22" t="str">
        <f t="shared" si="3"/>
        <v>KO</v>
      </c>
      <c r="T33" s="22" t="str">
        <f t="shared" si="4"/>
        <v>KO</v>
      </c>
    </row>
    <row r="34" spans="1:20" x14ac:dyDescent="0.2">
      <c r="A34" s="5">
        <v>104</v>
      </c>
      <c r="B34" s="55">
        <v>2653684</v>
      </c>
      <c r="C34" s="55" t="s">
        <v>218</v>
      </c>
      <c r="D34" s="55" t="s">
        <v>219</v>
      </c>
      <c r="E34" s="46" t="s">
        <v>213</v>
      </c>
      <c r="F34" s="21"/>
      <c r="G34" s="61">
        <f>IF(F34&lt;&gt;"",INDEX('Cotation EAF POF (2)'!$A:$A,MATCH(F34,'Cotation EAF POF (2)'!B:B,-1),1),0)</f>
        <v>0</v>
      </c>
      <c r="H34" s="21">
        <v>7</v>
      </c>
      <c r="I34" s="61">
        <f>IF(H34&lt;&gt;"",INDEX('Cotation EAF POF (2)'!$A:$A,MATCH(H34,'Cotation EAF POF (2)'!C:C,-1),1),0)</f>
        <v>17</v>
      </c>
      <c r="J34" s="21">
        <v>4</v>
      </c>
      <c r="K34" s="61">
        <f>IF(J34&lt;&gt;"",INDEX('Cotation EAF POF (2)'!$A:$A,MATCH(J34,'Cotation EAF POF (2)'!F:F,1),1),0)</f>
        <v>6</v>
      </c>
      <c r="L34" s="21">
        <v>4</v>
      </c>
      <c r="M34" s="61">
        <f>IF(L34&lt;&gt;"",INDEX('Cotation EAF POF (2)'!$A:$A,MATCH(L34,'Cotation EAF POF (2)'!G:G,1),1),0)</f>
        <v>7</v>
      </c>
      <c r="N34" s="62">
        <f t="shared" si="0"/>
        <v>30</v>
      </c>
      <c r="O34" s="63">
        <f>IF(H34="","",RANK(N34,$N$7:$N$82))</f>
        <v>28</v>
      </c>
      <c r="Q34" s="12" t="str">
        <f t="shared" si="1"/>
        <v>OK</v>
      </c>
      <c r="R34" s="5" t="str">
        <f t="shared" si="2"/>
        <v>OK</v>
      </c>
      <c r="S34" s="22" t="str">
        <f t="shared" si="3"/>
        <v>KO</v>
      </c>
      <c r="T34" s="22" t="str">
        <f t="shared" si="4"/>
        <v>KO</v>
      </c>
    </row>
    <row r="35" spans="1:20" x14ac:dyDescent="0.2">
      <c r="A35" s="5">
        <v>123</v>
      </c>
      <c r="B35" s="99">
        <v>2452710</v>
      </c>
      <c r="C35" s="101" t="s">
        <v>353</v>
      </c>
      <c r="D35" s="101" t="s">
        <v>354</v>
      </c>
      <c r="E35" s="93" t="s">
        <v>326</v>
      </c>
      <c r="F35" s="102"/>
      <c r="G35" s="103">
        <f>IF(F35&lt;&gt;"",INDEX('Cotation EAF POF (2)'!$A:$A,MATCH(F35,'Cotation EAF POF (2)'!B:B,-1),1),0)</f>
        <v>0</v>
      </c>
      <c r="H35" s="102">
        <v>6.88</v>
      </c>
      <c r="I35" s="103">
        <f>IF(H35&lt;&gt;"",INDEX('Cotation EAF POF (2)'!$A:$A,MATCH(H35,'Cotation EAF POF (2)'!C:C,-1),1),0)</f>
        <v>18</v>
      </c>
      <c r="J35" s="102">
        <v>3.8</v>
      </c>
      <c r="K35" s="103">
        <f>IF(J35&lt;&gt;"",INDEX('Cotation EAF POF (2)'!$A:$A,MATCH(J35,'Cotation EAF POF (2)'!F:F,1),1),0)</f>
        <v>5</v>
      </c>
      <c r="L35" s="102">
        <v>4</v>
      </c>
      <c r="M35" s="103">
        <f>IF(L35&lt;&gt;"",INDEX('Cotation EAF POF (2)'!$A:$A,MATCH(L35,'Cotation EAF POF (2)'!G:G,1),1),0)</f>
        <v>7</v>
      </c>
      <c r="N35" s="104">
        <f t="shared" si="0"/>
        <v>30</v>
      </c>
      <c r="O35" s="105">
        <f>IF(H35="","",RANK(N35,$N$7:$N$82))</f>
        <v>28</v>
      </c>
      <c r="P35" s="22"/>
      <c r="Q35" s="12" t="str">
        <f t="shared" si="1"/>
        <v>OK</v>
      </c>
      <c r="R35" s="5" t="str">
        <f t="shared" si="2"/>
        <v>OK</v>
      </c>
      <c r="S35" s="22" t="str">
        <f t="shared" si="3"/>
        <v>KO</v>
      </c>
      <c r="T35" s="22" t="str">
        <f t="shared" si="4"/>
        <v>KO</v>
      </c>
    </row>
    <row r="36" spans="1:20" x14ac:dyDescent="0.2">
      <c r="S36" s="22"/>
      <c r="T36" s="22"/>
    </row>
    <row r="37" spans="1:20" x14ac:dyDescent="0.2">
      <c r="S37" s="22"/>
      <c r="T37" s="22"/>
    </row>
    <row r="38" spans="1:20" x14ac:dyDescent="0.2">
      <c r="S38" s="22"/>
      <c r="T38" s="22"/>
    </row>
  </sheetData>
  <autoFilter ref="B6:T35" xr:uid="{00000000-0009-0000-0000-000003000000}">
    <sortState xmlns:xlrd2="http://schemas.microsoft.com/office/spreadsheetml/2017/richdata2" ref="B7:U35">
      <sortCondition ref="O7:O35"/>
    </sortState>
  </autoFilter>
  <sortState xmlns:xlrd2="http://schemas.microsoft.com/office/spreadsheetml/2017/richdata2" ref="A7:T35">
    <sortCondition ref="O7:O35"/>
  </sortState>
  <customSheetViews>
    <customSheetView guid="{006E0C37-BDC3-421F-8C39-D160CFD5377B}" scale="85" showPageBreaks="1" fitToPage="1" printArea="1">
      <pane ySplit="6" topLeftCell="A7" activePane="bottomLeft" state="frozenSplit"/>
      <selection pane="bottomLeft" activeCell="A8" sqref="A8"/>
      <pageMargins left="0.7" right="0.7" top="0.75" bottom="0.75" header="0.3" footer="0.3"/>
      <printOptions horizontalCentered="1" verticalCentered="1"/>
      <pageSetup paperSize="9" scale="80" orientation="landscape" horizontalDpi="300" verticalDpi="300"/>
      <headerFooter alignWithMargins="0">
        <oddHeader>&amp;CUSTA&amp;RPoussines</oddHeader>
        <oddFooter>&amp;R&amp;P / &amp;N</oddFooter>
      </headerFooter>
    </customSheetView>
    <customSheetView guid="{5819A7A4-9F47-4FCF-BFCE-F58C5568C449}" scale="85" showPageBreaks="1" fitToPage="1">
      <pane ySplit="6" topLeftCell="A7" activePane="bottomLeft" state="frozenSplit"/>
      <selection pane="bottomLeft" activeCell="H35" sqref="H35"/>
      <pageMargins left="0.7" right="0.7" top="0.75" bottom="0.75" header="0.3" footer="0.3"/>
      <printOptions horizontalCentered="1" verticalCentered="1"/>
      <pageSetup paperSize="9" scale="62" orientation="landscape"/>
      <headerFooter alignWithMargins="0">
        <oddHeader>&amp;CUSTA&amp;RPoussines</oddHeader>
        <oddFooter>&amp;R&amp;P / &amp;N</oddFooter>
      </headerFooter>
    </customSheetView>
    <customSheetView guid="{E03CC42E-ED4A-44F9-8735-8B1E7B0ED9E7}" scale="85" fitToPage="1">
      <pane ySplit="6" topLeftCell="A7" activePane="bottomLeft" state="frozenSplit"/>
      <selection pane="bottomLeft" activeCell="A27" sqref="A27:IV27"/>
      <pageMargins left="0.7" right="0.7" top="0.75" bottom="0.75" header="0.3" footer="0.3"/>
      <printOptions horizontalCentered="1" verticalCentered="1"/>
      <pageSetup paperSize="9" scale="95" orientation="landscape" horizontalDpi="300" verticalDpi="300"/>
      <headerFooter alignWithMargins="0">
        <oddHeader>&amp;CUSTA&amp;RPoussines</oddHeader>
        <oddFooter>&amp;R&amp;P / &amp;N</oddFooter>
      </headerFooter>
    </customSheetView>
    <customSheetView guid="{94BB5612-70B5-44F6-9D0C-013A2C4E6012}" scale="85" fitToPage="1">
      <pane ySplit="6" topLeftCell="A7" activePane="bottomLeft" state="frozenSplit"/>
      <selection pane="bottomLeft" activeCell="H31" sqref="H31"/>
      <pageMargins left="0.7" right="0.7" top="0.75" bottom="0.75" header="0.3" footer="0.3"/>
      <printOptions horizontalCentered="1" verticalCentered="1"/>
      <pageSetup paperSize="9" scale="96" orientation="landscape" horizontalDpi="300" verticalDpi="300"/>
      <headerFooter alignWithMargins="0">
        <oddHeader>&amp;CUSTA&amp;RPoussines</oddHeader>
        <oddFooter>&amp;R&amp;P / &amp;N</oddFooter>
      </headerFooter>
    </customSheetView>
    <customSheetView guid="{41487DD6-1D34-4307-BCB2-32C0B5F18B1A}" scale="85" fitToPage="1">
      <pane ySplit="6" topLeftCell="A7" activePane="bottomLeft" state="frozenSplit"/>
      <selection pane="bottomLeft" activeCell="A8" sqref="A8"/>
      <pageMargins left="0.7" right="0.7" top="0.75" bottom="0.75" header="0.3" footer="0.3"/>
      <printOptions horizontalCentered="1" verticalCentered="1"/>
      <pageSetup paperSize="9" scale="80" orientation="landscape" horizontalDpi="300" verticalDpi="300"/>
      <headerFooter alignWithMargins="0">
        <oddHeader>&amp;CUSTA&amp;RPoussines</oddHeader>
        <oddFooter>&amp;R&amp;P / &amp;N</oddFooter>
      </headerFooter>
    </customSheetView>
  </customSheetViews>
  <mergeCells count="9">
    <mergeCell ref="B1:P2"/>
    <mergeCell ref="N5:O5"/>
    <mergeCell ref="K3:L3"/>
    <mergeCell ref="G3:H3"/>
    <mergeCell ref="L5:M5"/>
    <mergeCell ref="F5:G5"/>
    <mergeCell ref="H5:I5"/>
    <mergeCell ref="J5:K5"/>
    <mergeCell ref="B4:C4"/>
  </mergeCells>
  <conditionalFormatting sqref="G7:G35 I7:I35 K7:K35 M7:O35">
    <cfRule type="cellIs" dxfId="1" priority="1" stopIfTrue="1" operator="equal">
      <formula>0</formula>
    </cfRule>
  </conditionalFormatting>
  <conditionalFormatting sqref="M7:N29 M8:M35 M31:N35">
    <cfRule type="cellIs" dxfId="0" priority="6" stopIfTrue="1" operator="equal">
      <formula>0</formula>
    </cfRule>
  </conditionalFormatting>
  <printOptions horizontalCentered="1" verticalCentered="1"/>
  <pageMargins left="0.23622047244094491" right="0.23622047244094491" top="0.47244094488188981" bottom="0.39370078740157483" header="0.31496062992125984" footer="0.31496062992125984"/>
  <pageSetup paperSize="9" scale="75" orientation="landscape" horizontalDpi="300" verticalDpi="300" r:id="rId1"/>
  <headerFooter alignWithMargins="0">
    <oddHeader>&amp;C
Poussines</oddHeader>
    <oddFooter>&amp;R&amp;P /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0"/>
  <dimension ref="A1:S47"/>
  <sheetViews>
    <sheetView workbookViewId="0">
      <pane ySplit="1" topLeftCell="A2" activePane="bottomLeft" state="frozen"/>
      <selection pane="bottomLeft" activeCell="F4" sqref="F4:F47"/>
    </sheetView>
  </sheetViews>
  <sheetFormatPr baseColWidth="10" defaultColWidth="10.85546875" defaultRowHeight="12.75" x14ac:dyDescent="0.2"/>
  <cols>
    <col min="1" max="1" width="10.85546875" style="43"/>
    <col min="2" max="6" width="11.5703125"/>
    <col min="7" max="7" width="13.85546875" bestFit="1" customWidth="1"/>
    <col min="9" max="15" width="10.85546875" style="39"/>
    <col min="16" max="16" width="13.7109375" style="39" bestFit="1" customWidth="1"/>
    <col min="17" max="17" width="10.85546875" style="39"/>
    <col min="18" max="18" width="12.140625" style="39" customWidth="1"/>
    <col min="19" max="16384" width="10.85546875" style="39"/>
  </cols>
  <sheetData>
    <row r="1" spans="1:19" s="37" customFormat="1" x14ac:dyDescent="0.2">
      <c r="A1" s="41" t="s">
        <v>7</v>
      </c>
      <c r="B1" s="35" t="s">
        <v>35</v>
      </c>
      <c r="C1" s="35" t="s">
        <v>36</v>
      </c>
      <c r="D1" s="35" t="s">
        <v>45</v>
      </c>
      <c r="E1" s="35" t="s">
        <v>47</v>
      </c>
      <c r="F1" s="35" t="s">
        <v>44</v>
      </c>
      <c r="G1" s="50" t="s">
        <v>46</v>
      </c>
      <c r="H1" s="35"/>
      <c r="I1" s="35" t="s">
        <v>37</v>
      </c>
      <c r="J1" s="36" t="s">
        <v>38</v>
      </c>
      <c r="K1" s="35" t="s">
        <v>39</v>
      </c>
      <c r="L1" s="35" t="s">
        <v>40</v>
      </c>
      <c r="M1" s="35" t="s">
        <v>41</v>
      </c>
      <c r="N1" s="35" t="s">
        <v>42</v>
      </c>
      <c r="O1" s="35" t="s">
        <v>43</v>
      </c>
      <c r="P1" s="35" t="s">
        <v>46</v>
      </c>
      <c r="Q1" s="36" t="s">
        <v>48</v>
      </c>
      <c r="R1" s="35" t="s">
        <v>49</v>
      </c>
    </row>
    <row r="2" spans="1:19" s="37" customFormat="1" x14ac:dyDescent="0.2">
      <c r="A2" s="49">
        <v>0</v>
      </c>
      <c r="B2" s="52">
        <v>50</v>
      </c>
      <c r="C2" s="52">
        <v>50</v>
      </c>
      <c r="D2" s="52">
        <v>1</v>
      </c>
      <c r="E2" s="52">
        <v>1</v>
      </c>
      <c r="F2" s="52">
        <v>1</v>
      </c>
      <c r="G2" s="52">
        <v>1</v>
      </c>
      <c r="H2" s="52">
        <v>1</v>
      </c>
      <c r="I2" s="52"/>
      <c r="J2" s="50"/>
      <c r="K2" s="51"/>
      <c r="L2" s="50"/>
      <c r="M2" s="50"/>
      <c r="N2" s="50"/>
      <c r="O2" s="50"/>
      <c r="P2" s="50"/>
      <c r="Q2" s="50"/>
      <c r="R2" s="51"/>
      <c r="S2" s="50"/>
    </row>
    <row r="3" spans="1:19" x14ac:dyDescent="0.2">
      <c r="A3" s="42">
        <v>1</v>
      </c>
      <c r="B3">
        <v>50</v>
      </c>
      <c r="C3">
        <v>50</v>
      </c>
      <c r="D3">
        <v>1</v>
      </c>
      <c r="E3">
        <v>1</v>
      </c>
      <c r="F3">
        <v>1</v>
      </c>
      <c r="G3">
        <v>1</v>
      </c>
      <c r="I3" s="38">
        <v>6.5</v>
      </c>
      <c r="J3" s="38">
        <v>7.6</v>
      </c>
      <c r="K3" s="38" t="s">
        <v>50</v>
      </c>
      <c r="L3" s="38" t="s">
        <v>51</v>
      </c>
      <c r="M3" s="38">
        <v>27.5</v>
      </c>
      <c r="N3" s="38">
        <v>1.58</v>
      </c>
      <c r="O3" s="38">
        <v>5.22</v>
      </c>
      <c r="P3" s="38">
        <v>13.96</v>
      </c>
      <c r="Q3" s="38">
        <v>37.71</v>
      </c>
      <c r="R3" s="38">
        <v>48.55</v>
      </c>
    </row>
    <row r="4" spans="1:19" x14ac:dyDescent="0.2">
      <c r="A4" s="42">
        <v>2</v>
      </c>
      <c r="B4">
        <v>8.89</v>
      </c>
      <c r="C4">
        <v>9.1999999999999993</v>
      </c>
      <c r="D4">
        <v>4.4000000000000004</v>
      </c>
      <c r="E4">
        <v>5.85</v>
      </c>
      <c r="F4">
        <v>2.5</v>
      </c>
      <c r="G4">
        <v>3.5599999999999996</v>
      </c>
      <c r="H4">
        <v>2.5</v>
      </c>
      <c r="I4" s="38">
        <v>6.53</v>
      </c>
      <c r="J4" s="38">
        <v>7.7</v>
      </c>
      <c r="K4" s="38" t="s">
        <v>52</v>
      </c>
      <c r="L4" s="38" t="s">
        <v>53</v>
      </c>
      <c r="M4" s="38">
        <v>27.75</v>
      </c>
      <c r="N4" s="38">
        <v>1.56</v>
      </c>
      <c r="O4" s="38">
        <v>5.15</v>
      </c>
      <c r="P4" s="38">
        <v>13.37</v>
      </c>
      <c r="Q4" s="38">
        <v>36.270000000000003</v>
      </c>
      <c r="R4" s="38">
        <v>46.99</v>
      </c>
    </row>
    <row r="5" spans="1:19" x14ac:dyDescent="0.2">
      <c r="A5" s="42">
        <v>3</v>
      </c>
      <c r="B5">
        <v>8.64</v>
      </c>
      <c r="C5">
        <v>9</v>
      </c>
      <c r="D5">
        <v>4.8</v>
      </c>
      <c r="E5">
        <v>6.06</v>
      </c>
      <c r="F5">
        <v>3</v>
      </c>
      <c r="G5">
        <v>3.63</v>
      </c>
      <c r="H5">
        <v>3</v>
      </c>
      <c r="I5" s="38">
        <v>6.56</v>
      </c>
      <c r="J5" s="38">
        <v>7.72</v>
      </c>
      <c r="K5" s="38" t="s">
        <v>54</v>
      </c>
      <c r="L5" s="38" t="s">
        <v>55</v>
      </c>
      <c r="M5" s="38">
        <v>28</v>
      </c>
      <c r="N5" s="38">
        <v>1.55</v>
      </c>
      <c r="O5" s="38">
        <v>5.07</v>
      </c>
      <c r="P5" s="38">
        <v>12.78</v>
      </c>
      <c r="Q5" s="38">
        <v>35.28</v>
      </c>
      <c r="R5" s="38">
        <v>45.43</v>
      </c>
    </row>
    <row r="6" spans="1:19" x14ac:dyDescent="0.2">
      <c r="A6" s="42">
        <v>4</v>
      </c>
      <c r="B6">
        <v>8.39</v>
      </c>
      <c r="C6">
        <v>8.8000000000000007</v>
      </c>
      <c r="D6">
        <v>5.2</v>
      </c>
      <c r="E6">
        <v>6.26</v>
      </c>
      <c r="F6">
        <v>3.5</v>
      </c>
      <c r="G6">
        <v>3.7</v>
      </c>
      <c r="H6">
        <v>3.5</v>
      </c>
      <c r="I6" s="38">
        <v>6.6</v>
      </c>
      <c r="J6" s="38">
        <v>7.74</v>
      </c>
      <c r="K6" s="38" t="s">
        <v>56</v>
      </c>
      <c r="L6" s="38" t="s">
        <v>57</v>
      </c>
      <c r="M6" s="38">
        <v>28.33</v>
      </c>
      <c r="N6" s="38">
        <v>1.54</v>
      </c>
      <c r="O6" s="38">
        <v>5</v>
      </c>
      <c r="P6" s="38">
        <v>12.19</v>
      </c>
      <c r="Q6" s="38">
        <v>34.200000000000003</v>
      </c>
      <c r="R6" s="38">
        <v>44.3</v>
      </c>
    </row>
    <row r="7" spans="1:19" x14ac:dyDescent="0.2">
      <c r="A7" s="42">
        <v>5</v>
      </c>
      <c r="B7">
        <v>8.14</v>
      </c>
      <c r="C7">
        <v>8.6</v>
      </c>
      <c r="D7">
        <v>5.6</v>
      </c>
      <c r="E7">
        <v>6.46</v>
      </c>
      <c r="F7">
        <v>3.7</v>
      </c>
      <c r="G7">
        <v>3.7699999999999996</v>
      </c>
      <c r="H7">
        <v>3.7</v>
      </c>
      <c r="I7" s="38">
        <v>6.63</v>
      </c>
      <c r="J7" s="38">
        <v>7.76</v>
      </c>
      <c r="K7" s="38" t="s">
        <v>58</v>
      </c>
      <c r="L7" s="38" t="s">
        <v>59</v>
      </c>
      <c r="M7" s="38">
        <v>28.66</v>
      </c>
      <c r="N7" s="38">
        <v>1.53</v>
      </c>
      <c r="O7" s="38">
        <v>4.9800000000000004</v>
      </c>
      <c r="P7" s="38">
        <v>12.11</v>
      </c>
      <c r="Q7" s="38">
        <v>33.39</v>
      </c>
      <c r="R7" s="38">
        <v>43.4</v>
      </c>
    </row>
    <row r="8" spans="1:19" x14ac:dyDescent="0.2">
      <c r="A8" s="42">
        <v>6</v>
      </c>
      <c r="B8">
        <v>7.89</v>
      </c>
      <c r="C8">
        <v>8.4</v>
      </c>
      <c r="D8">
        <v>5.9</v>
      </c>
      <c r="E8">
        <v>6.86</v>
      </c>
      <c r="F8">
        <v>3.9000000000000004</v>
      </c>
      <c r="G8">
        <v>3.8499999999999996</v>
      </c>
      <c r="H8">
        <v>3.9000000000000004</v>
      </c>
      <c r="I8" s="38">
        <v>6.66</v>
      </c>
      <c r="J8" s="38">
        <v>7.78</v>
      </c>
      <c r="K8" s="38" t="s">
        <v>60</v>
      </c>
      <c r="L8" s="38" t="s">
        <v>61</v>
      </c>
      <c r="M8" s="38">
        <v>29</v>
      </c>
      <c r="N8" s="38">
        <v>1.52</v>
      </c>
      <c r="O8" s="38">
        <v>4.96</v>
      </c>
      <c r="P8" s="38">
        <v>12.04</v>
      </c>
      <c r="Q8" s="38">
        <v>32.94</v>
      </c>
      <c r="R8" s="38">
        <v>42.3</v>
      </c>
    </row>
    <row r="9" spans="1:19" x14ac:dyDescent="0.2">
      <c r="A9" s="42">
        <v>7</v>
      </c>
      <c r="B9">
        <v>7.64</v>
      </c>
      <c r="C9">
        <v>8.3000000000000007</v>
      </c>
      <c r="D9">
        <v>6.1</v>
      </c>
      <c r="E9">
        <v>7.44</v>
      </c>
      <c r="F9">
        <v>4.0999999999999996</v>
      </c>
      <c r="G9">
        <v>3.9699999999999998</v>
      </c>
      <c r="H9">
        <v>4.0999999999999996</v>
      </c>
      <c r="I9" s="38">
        <v>6.7</v>
      </c>
      <c r="J9" s="38">
        <v>7.8</v>
      </c>
      <c r="K9" s="38" t="s">
        <v>62</v>
      </c>
      <c r="L9" s="38" t="s">
        <v>63</v>
      </c>
      <c r="M9" s="38">
        <v>29.4</v>
      </c>
      <c r="N9" s="38">
        <v>1.51</v>
      </c>
      <c r="O9" s="38">
        <v>4.9400000000000004</v>
      </c>
      <c r="P9" s="38">
        <v>11.96</v>
      </c>
      <c r="Q9" s="38">
        <v>32.130000000000003</v>
      </c>
      <c r="R9" s="38">
        <v>40.96</v>
      </c>
    </row>
    <row r="10" spans="1:19" x14ac:dyDescent="0.2">
      <c r="A10" s="42">
        <v>8</v>
      </c>
      <c r="B10">
        <v>7.39</v>
      </c>
      <c r="C10">
        <v>8.1999999999999993</v>
      </c>
      <c r="D10">
        <v>6.3</v>
      </c>
      <c r="E10">
        <v>7.87</v>
      </c>
      <c r="F10">
        <v>4.3</v>
      </c>
      <c r="G10">
        <v>4.08</v>
      </c>
      <c r="H10">
        <v>4.3</v>
      </c>
      <c r="I10" s="38">
        <v>6.73</v>
      </c>
      <c r="J10" s="38">
        <v>7.85</v>
      </c>
      <c r="K10" s="38" t="s">
        <v>64</v>
      </c>
      <c r="L10" s="38" t="s">
        <v>65</v>
      </c>
      <c r="M10" s="38">
        <v>29.7</v>
      </c>
      <c r="N10" s="38">
        <v>1.5</v>
      </c>
      <c r="O10" s="38">
        <v>4.92</v>
      </c>
      <c r="P10" s="38">
        <v>11.89</v>
      </c>
      <c r="Q10" s="38">
        <v>31.5</v>
      </c>
      <c r="R10" s="38">
        <v>39.99</v>
      </c>
    </row>
    <row r="11" spans="1:19" x14ac:dyDescent="0.2">
      <c r="A11" s="42">
        <v>9</v>
      </c>
      <c r="B11">
        <v>7.14</v>
      </c>
      <c r="C11">
        <v>8</v>
      </c>
      <c r="D11">
        <v>6.5</v>
      </c>
      <c r="E11">
        <v>8.14</v>
      </c>
      <c r="F11">
        <v>4.5</v>
      </c>
      <c r="G11">
        <v>4.13</v>
      </c>
      <c r="H11">
        <v>4.5</v>
      </c>
      <c r="I11" s="38">
        <v>6.76</v>
      </c>
      <c r="J11" s="38">
        <v>7.9</v>
      </c>
      <c r="K11" s="38" t="s">
        <v>66</v>
      </c>
      <c r="L11" s="38" t="s">
        <v>67</v>
      </c>
      <c r="M11" s="38">
        <v>30</v>
      </c>
      <c r="N11" s="38">
        <v>1.49</v>
      </c>
      <c r="O11" s="38">
        <v>4.8899999999999997</v>
      </c>
      <c r="P11" s="38">
        <v>11.75</v>
      </c>
      <c r="Q11" s="38">
        <v>30.6</v>
      </c>
      <c r="R11" s="38">
        <v>38.6</v>
      </c>
    </row>
    <row r="12" spans="1:19" x14ac:dyDescent="0.2">
      <c r="A12" s="42">
        <v>10</v>
      </c>
      <c r="B12">
        <v>6.89</v>
      </c>
      <c r="C12">
        <v>7.9</v>
      </c>
      <c r="D12">
        <v>6.7</v>
      </c>
      <c r="E12">
        <v>8.33</v>
      </c>
      <c r="F12">
        <v>4.7</v>
      </c>
      <c r="G12">
        <v>4.17</v>
      </c>
      <c r="H12">
        <v>4.7</v>
      </c>
      <c r="I12" s="38">
        <v>6.8</v>
      </c>
      <c r="J12" s="38">
        <v>8</v>
      </c>
      <c r="K12" s="38" t="s">
        <v>68</v>
      </c>
      <c r="L12" s="38" t="s">
        <v>69</v>
      </c>
      <c r="M12" s="38">
        <v>30.2</v>
      </c>
      <c r="N12" s="38">
        <v>1.48</v>
      </c>
      <c r="O12" s="38">
        <v>4.87</v>
      </c>
      <c r="P12" s="38">
        <v>11.6</v>
      </c>
      <c r="Q12" s="38">
        <v>29.88</v>
      </c>
      <c r="R12" s="38">
        <v>37.1</v>
      </c>
    </row>
    <row r="13" spans="1:19" x14ac:dyDescent="0.2">
      <c r="A13" s="42">
        <v>11</v>
      </c>
      <c r="B13">
        <v>6.76</v>
      </c>
      <c r="C13">
        <v>7.8</v>
      </c>
      <c r="D13">
        <v>6.9</v>
      </c>
      <c r="E13">
        <v>8.5500000000000007</v>
      </c>
      <c r="F13">
        <v>4.9000000000000004</v>
      </c>
      <c r="G13">
        <v>4.2300000000000004</v>
      </c>
      <c r="H13">
        <v>4.9000000000000004</v>
      </c>
      <c r="I13" s="38">
        <v>6.85</v>
      </c>
      <c r="J13" s="38">
        <v>8.1</v>
      </c>
      <c r="K13" s="38" t="s">
        <v>70</v>
      </c>
      <c r="L13" s="38" t="s">
        <v>71</v>
      </c>
      <c r="M13" s="38">
        <v>30.4</v>
      </c>
      <c r="N13" s="38">
        <v>1.46</v>
      </c>
      <c r="O13" s="38">
        <v>4.7699999999999996</v>
      </c>
      <c r="P13" s="38">
        <v>11.25</v>
      </c>
      <c r="Q13" s="38">
        <v>28.89</v>
      </c>
      <c r="R13" s="38">
        <v>35.61</v>
      </c>
    </row>
    <row r="14" spans="1:19" x14ac:dyDescent="0.2">
      <c r="A14" s="42">
        <v>12</v>
      </c>
      <c r="B14">
        <v>6.63</v>
      </c>
      <c r="C14">
        <v>7.7</v>
      </c>
      <c r="D14">
        <v>7.1</v>
      </c>
      <c r="E14">
        <v>8.92</v>
      </c>
      <c r="F14">
        <v>5.0999999999999996</v>
      </c>
      <c r="G14">
        <v>4.3499999999999996</v>
      </c>
      <c r="H14">
        <v>5.0999999999999996</v>
      </c>
      <c r="I14" s="38">
        <v>6.9</v>
      </c>
      <c r="J14" s="38">
        <v>8.1999999999999993</v>
      </c>
      <c r="K14" s="38" t="s">
        <v>72</v>
      </c>
      <c r="L14" s="38" t="s">
        <v>73</v>
      </c>
      <c r="M14" s="38">
        <v>30.6</v>
      </c>
      <c r="N14" s="38">
        <v>1.44</v>
      </c>
      <c r="O14" s="38">
        <v>4.66</v>
      </c>
      <c r="P14" s="38">
        <v>11.12</v>
      </c>
      <c r="Q14" s="38">
        <v>27.9</v>
      </c>
      <c r="R14" s="38">
        <v>34.07</v>
      </c>
    </row>
    <row r="15" spans="1:19" x14ac:dyDescent="0.2">
      <c r="A15" s="42">
        <v>13</v>
      </c>
      <c r="B15">
        <v>6.49</v>
      </c>
      <c r="C15">
        <v>7.5</v>
      </c>
      <c r="D15">
        <v>7.3</v>
      </c>
      <c r="E15">
        <v>9.6</v>
      </c>
      <c r="F15">
        <v>5.3</v>
      </c>
      <c r="G15">
        <v>4.51</v>
      </c>
      <c r="H15">
        <v>5.3</v>
      </c>
      <c r="I15" s="38">
        <v>7</v>
      </c>
      <c r="J15" s="38">
        <v>8.3000000000000007</v>
      </c>
      <c r="K15" s="38" t="s">
        <v>74</v>
      </c>
      <c r="L15" s="38" t="s">
        <v>75</v>
      </c>
      <c r="M15" s="38">
        <v>30.8</v>
      </c>
      <c r="N15" s="38">
        <v>1.42</v>
      </c>
      <c r="O15" s="38">
        <v>4.55</v>
      </c>
      <c r="P15" s="38">
        <v>10.99</v>
      </c>
      <c r="Q15" s="38">
        <v>26.64</v>
      </c>
      <c r="R15" s="38">
        <v>32.53</v>
      </c>
    </row>
    <row r="16" spans="1:19" x14ac:dyDescent="0.2">
      <c r="A16" s="42">
        <v>14</v>
      </c>
      <c r="B16">
        <v>6.36</v>
      </c>
      <c r="C16">
        <v>7.4</v>
      </c>
      <c r="D16">
        <v>7.5</v>
      </c>
      <c r="E16">
        <v>10.31</v>
      </c>
      <c r="F16">
        <v>5.5</v>
      </c>
      <c r="G16">
        <v>4.6900000000000004</v>
      </c>
      <c r="H16">
        <v>5.5</v>
      </c>
      <c r="I16" s="38">
        <v>7.1</v>
      </c>
      <c r="J16" s="38">
        <v>8.4</v>
      </c>
      <c r="K16" s="38" t="s">
        <v>76</v>
      </c>
      <c r="L16" s="38" t="s">
        <v>77</v>
      </c>
      <c r="M16" s="38">
        <v>31</v>
      </c>
      <c r="N16" s="38">
        <v>1.39</v>
      </c>
      <c r="O16" s="38">
        <v>4.4400000000000004</v>
      </c>
      <c r="P16" s="38">
        <v>10.86</v>
      </c>
      <c r="Q16" s="38">
        <v>25.32</v>
      </c>
      <c r="R16" s="38">
        <v>30.99</v>
      </c>
    </row>
    <row r="17" spans="1:18" x14ac:dyDescent="0.2">
      <c r="A17" s="42">
        <v>15</v>
      </c>
      <c r="B17">
        <v>6.23</v>
      </c>
      <c r="C17">
        <v>7.3</v>
      </c>
      <c r="D17">
        <v>7.7</v>
      </c>
      <c r="E17">
        <v>10.92</v>
      </c>
      <c r="F17">
        <v>5.6</v>
      </c>
      <c r="G17">
        <v>4.79</v>
      </c>
      <c r="H17">
        <v>5.6</v>
      </c>
      <c r="I17" s="38">
        <v>7.2</v>
      </c>
      <c r="J17" s="38">
        <v>8.6</v>
      </c>
      <c r="K17" s="38" t="s">
        <v>78</v>
      </c>
      <c r="L17" s="38" t="s">
        <v>79</v>
      </c>
      <c r="M17" s="38">
        <v>31.2</v>
      </c>
      <c r="N17" s="38">
        <v>1.36</v>
      </c>
      <c r="O17" s="38">
        <v>4.29</v>
      </c>
      <c r="P17" s="38">
        <v>10.18</v>
      </c>
      <c r="Q17" s="38">
        <v>24.2</v>
      </c>
      <c r="R17" s="38">
        <v>29.61</v>
      </c>
    </row>
    <row r="18" spans="1:18" x14ac:dyDescent="0.2">
      <c r="A18" s="42">
        <v>16</v>
      </c>
      <c r="B18">
        <v>6.09</v>
      </c>
      <c r="C18">
        <v>7.1</v>
      </c>
      <c r="D18">
        <v>7.9</v>
      </c>
      <c r="E18">
        <v>11.31</v>
      </c>
      <c r="F18">
        <v>5.9</v>
      </c>
      <c r="G18">
        <v>4.88</v>
      </c>
      <c r="H18">
        <v>5.9</v>
      </c>
      <c r="I18" s="38">
        <v>7.3</v>
      </c>
      <c r="J18" s="38">
        <v>8.6999999999999993</v>
      </c>
      <c r="K18" s="38" t="s">
        <v>80</v>
      </c>
      <c r="L18" s="38" t="s">
        <v>81</v>
      </c>
      <c r="M18" s="38">
        <v>31.4</v>
      </c>
      <c r="N18" s="38">
        <v>1.34</v>
      </c>
      <c r="O18" s="38">
        <v>4.1399999999999997</v>
      </c>
      <c r="P18" s="38">
        <v>9.5</v>
      </c>
      <c r="Q18" s="38">
        <v>22.71</v>
      </c>
      <c r="R18" s="38">
        <v>28.24</v>
      </c>
    </row>
    <row r="19" spans="1:18" x14ac:dyDescent="0.2">
      <c r="A19" s="42">
        <v>17</v>
      </c>
      <c r="B19">
        <v>5.96</v>
      </c>
      <c r="C19">
        <v>7</v>
      </c>
      <c r="D19">
        <v>8.1</v>
      </c>
      <c r="E19">
        <v>11.58</v>
      </c>
      <c r="F19">
        <v>6.1</v>
      </c>
      <c r="G19">
        <v>4.99</v>
      </c>
      <c r="H19">
        <v>6.1</v>
      </c>
      <c r="I19" s="38">
        <v>7.5</v>
      </c>
      <c r="J19" s="38">
        <v>8.9</v>
      </c>
      <c r="K19" s="38" t="s">
        <v>82</v>
      </c>
      <c r="L19" s="38" t="s">
        <v>83</v>
      </c>
      <c r="M19" s="38">
        <v>31.6</v>
      </c>
      <c r="N19" s="38">
        <v>1.3</v>
      </c>
      <c r="O19" s="38">
        <v>4</v>
      </c>
      <c r="P19" s="38">
        <v>8.83</v>
      </c>
      <c r="Q19" s="38">
        <v>21.5</v>
      </c>
      <c r="R19" s="38">
        <v>26.86</v>
      </c>
    </row>
    <row r="20" spans="1:18" x14ac:dyDescent="0.2">
      <c r="A20" s="42">
        <v>18</v>
      </c>
      <c r="B20">
        <v>5.83</v>
      </c>
      <c r="C20">
        <v>6.9</v>
      </c>
      <c r="D20">
        <v>8.3000000000000007</v>
      </c>
      <c r="E20">
        <v>11.7</v>
      </c>
      <c r="F20">
        <v>6.3</v>
      </c>
      <c r="G20">
        <v>5.09</v>
      </c>
      <c r="H20">
        <v>6.3</v>
      </c>
      <c r="I20" s="38">
        <v>7.6</v>
      </c>
      <c r="J20" s="38">
        <v>9.1</v>
      </c>
      <c r="K20" s="38" t="s">
        <v>84</v>
      </c>
      <c r="L20" s="38" t="s">
        <v>85</v>
      </c>
      <c r="M20" s="38">
        <v>31.8</v>
      </c>
      <c r="N20" s="38">
        <v>1.28</v>
      </c>
      <c r="O20" s="38">
        <v>3.85</v>
      </c>
      <c r="P20" s="38">
        <v>8.15</v>
      </c>
      <c r="Q20" s="38">
        <v>20.149999999999999</v>
      </c>
      <c r="R20" s="38">
        <v>25.49</v>
      </c>
    </row>
    <row r="21" spans="1:18" x14ac:dyDescent="0.2">
      <c r="A21" s="42">
        <v>19</v>
      </c>
      <c r="B21">
        <v>5.69</v>
      </c>
      <c r="C21">
        <v>6.8</v>
      </c>
      <c r="D21">
        <v>8.5</v>
      </c>
      <c r="E21">
        <v>11.95</v>
      </c>
      <c r="F21">
        <v>6.5</v>
      </c>
      <c r="G21">
        <v>5.2</v>
      </c>
      <c r="H21">
        <v>6.5</v>
      </c>
      <c r="I21" s="38">
        <v>7.7</v>
      </c>
      <c r="J21" s="38">
        <v>9.3000000000000007</v>
      </c>
      <c r="K21" s="38" t="s">
        <v>86</v>
      </c>
      <c r="L21" s="38" t="s">
        <v>87</v>
      </c>
      <c r="M21" s="38">
        <v>32</v>
      </c>
      <c r="N21" s="38">
        <v>1.25</v>
      </c>
      <c r="O21" s="38">
        <v>3.71</v>
      </c>
      <c r="P21" s="38">
        <v>7.48</v>
      </c>
      <c r="Q21" s="38">
        <v>19</v>
      </c>
      <c r="R21" s="38">
        <v>24.12</v>
      </c>
    </row>
    <row r="22" spans="1:18" x14ac:dyDescent="0.2">
      <c r="A22" s="42">
        <v>20</v>
      </c>
      <c r="B22">
        <v>5.53</v>
      </c>
      <c r="C22">
        <v>6.7</v>
      </c>
      <c r="D22">
        <v>8.6999999999999993</v>
      </c>
      <c r="E22">
        <v>12.23</v>
      </c>
      <c r="F22">
        <v>6.7</v>
      </c>
      <c r="G22">
        <v>5.3</v>
      </c>
      <c r="H22">
        <v>6.7</v>
      </c>
      <c r="I22" s="38">
        <v>7.8</v>
      </c>
      <c r="J22" s="38">
        <v>9.5</v>
      </c>
      <c r="K22" s="38" t="s">
        <v>88</v>
      </c>
      <c r="L22" s="38" t="s">
        <v>89</v>
      </c>
      <c r="M22" s="38">
        <v>32.200000000000003</v>
      </c>
      <c r="N22" s="38">
        <v>1.22</v>
      </c>
      <c r="O22" s="38">
        <v>3.64</v>
      </c>
      <c r="P22" s="38">
        <v>7.28</v>
      </c>
      <c r="Q22" s="38">
        <v>17.809999999999999</v>
      </c>
      <c r="R22" s="38">
        <v>23</v>
      </c>
    </row>
    <row r="23" spans="1:18" x14ac:dyDescent="0.2">
      <c r="A23" s="42">
        <v>21</v>
      </c>
      <c r="B23">
        <v>5.36</v>
      </c>
      <c r="C23">
        <v>6.5</v>
      </c>
      <c r="D23">
        <v>8.9</v>
      </c>
      <c r="E23">
        <v>13.69</v>
      </c>
      <c r="F23">
        <v>6.9</v>
      </c>
      <c r="G23">
        <v>5.41</v>
      </c>
      <c r="H23">
        <v>6.9</v>
      </c>
      <c r="I23" s="38">
        <v>7.9</v>
      </c>
      <c r="J23" s="38">
        <v>9.6</v>
      </c>
      <c r="K23" s="38" t="s">
        <v>90</v>
      </c>
      <c r="L23" s="38" t="s">
        <v>91</v>
      </c>
      <c r="M23" s="38">
        <v>32.4</v>
      </c>
      <c r="N23" s="38">
        <v>1.19</v>
      </c>
      <c r="O23" s="38">
        <v>3.57</v>
      </c>
      <c r="P23" s="38">
        <v>7.09</v>
      </c>
      <c r="Q23" s="38">
        <v>16.91</v>
      </c>
      <c r="R23" s="38">
        <v>22.3</v>
      </c>
    </row>
    <row r="24" spans="1:18" x14ac:dyDescent="0.2">
      <c r="A24" s="42">
        <v>22</v>
      </c>
      <c r="B24">
        <v>5.31</v>
      </c>
      <c r="C24">
        <v>6.4</v>
      </c>
      <c r="D24">
        <v>9.1</v>
      </c>
      <c r="E24">
        <v>13.22</v>
      </c>
      <c r="F24">
        <v>7.1</v>
      </c>
      <c r="G24">
        <v>5.52</v>
      </c>
      <c r="H24">
        <v>7.1</v>
      </c>
      <c r="I24" s="38">
        <v>8</v>
      </c>
      <c r="J24" s="38">
        <v>9.8000000000000007</v>
      </c>
      <c r="K24" s="38" t="s">
        <v>92</v>
      </c>
      <c r="L24" s="38" t="s">
        <v>93</v>
      </c>
      <c r="M24" s="38">
        <v>32.6</v>
      </c>
      <c r="N24" s="38">
        <v>1.18</v>
      </c>
      <c r="O24" s="38">
        <v>3.5</v>
      </c>
      <c r="P24" s="38">
        <v>6.9</v>
      </c>
      <c r="Q24" s="38">
        <v>16.100000000000001</v>
      </c>
      <c r="R24" s="38">
        <v>21.09</v>
      </c>
    </row>
    <row r="25" spans="1:18" x14ac:dyDescent="0.2">
      <c r="A25" s="42">
        <v>23</v>
      </c>
      <c r="B25">
        <v>5.26</v>
      </c>
      <c r="C25">
        <v>6.3</v>
      </c>
      <c r="D25">
        <v>9.3000000000000007</v>
      </c>
      <c r="E25">
        <v>13.71</v>
      </c>
      <c r="F25">
        <v>7.3000000000000007</v>
      </c>
      <c r="G25">
        <v>5.71</v>
      </c>
      <c r="H25">
        <v>7.3000000000000007</v>
      </c>
      <c r="I25" s="38">
        <v>8.1</v>
      </c>
      <c r="J25" s="38">
        <v>9.9</v>
      </c>
      <c r="K25" s="38" t="s">
        <v>94</v>
      </c>
      <c r="L25" s="38" t="s">
        <v>95</v>
      </c>
      <c r="M25" s="38">
        <v>32.799999999999997</v>
      </c>
      <c r="N25" s="38">
        <v>1.17</v>
      </c>
      <c r="O25" s="38">
        <v>3.43</v>
      </c>
      <c r="P25" s="38">
        <v>6.71</v>
      </c>
      <c r="Q25" s="38">
        <v>15.15</v>
      </c>
      <c r="R25" s="38">
        <v>20.399999999999999</v>
      </c>
    </row>
    <row r="26" spans="1:18" x14ac:dyDescent="0.2">
      <c r="A26" s="42">
        <v>24</v>
      </c>
      <c r="B26">
        <v>5.21</v>
      </c>
      <c r="C26">
        <v>6.2</v>
      </c>
      <c r="D26">
        <v>9.5</v>
      </c>
      <c r="E26">
        <v>14.45</v>
      </c>
      <c r="F26">
        <v>7.5</v>
      </c>
      <c r="G26">
        <v>5.9</v>
      </c>
      <c r="H26">
        <v>7.5</v>
      </c>
      <c r="I26" s="38">
        <v>8.15</v>
      </c>
      <c r="J26" s="38">
        <v>10.1</v>
      </c>
      <c r="K26" s="38" t="s">
        <v>96</v>
      </c>
      <c r="L26" s="38" t="s">
        <v>97</v>
      </c>
      <c r="M26" s="38">
        <v>33</v>
      </c>
      <c r="N26" s="38">
        <v>1.1599999999999999</v>
      </c>
      <c r="O26" s="38">
        <v>3.37</v>
      </c>
      <c r="P26" s="38">
        <v>6.52</v>
      </c>
      <c r="Q26" s="38">
        <v>14.39</v>
      </c>
      <c r="R26" s="38">
        <v>19.8</v>
      </c>
    </row>
    <row r="27" spans="1:18" x14ac:dyDescent="0.2">
      <c r="A27" s="42">
        <v>25</v>
      </c>
      <c r="B27">
        <v>5.16</v>
      </c>
      <c r="C27">
        <v>6.1</v>
      </c>
      <c r="D27">
        <v>9.6999999999999993</v>
      </c>
      <c r="E27">
        <v>15.27</v>
      </c>
      <c r="F27">
        <v>7.6999999999999993</v>
      </c>
      <c r="G27">
        <v>6.09</v>
      </c>
      <c r="H27">
        <v>7.6999999999999993</v>
      </c>
      <c r="I27" s="38">
        <v>8.1999999999999993</v>
      </c>
      <c r="J27" s="38">
        <v>10.199999999999999</v>
      </c>
      <c r="K27" s="38" t="s">
        <v>98</v>
      </c>
      <c r="L27" s="38" t="s">
        <v>99</v>
      </c>
      <c r="M27" s="38">
        <v>33.200000000000003</v>
      </c>
      <c r="N27" s="38">
        <v>1.1499999999999999</v>
      </c>
      <c r="O27" s="38">
        <v>3.33</v>
      </c>
      <c r="P27" s="38">
        <v>6.41</v>
      </c>
      <c r="Q27" s="38">
        <v>13.94</v>
      </c>
      <c r="R27" s="38">
        <v>19</v>
      </c>
    </row>
    <row r="28" spans="1:18" x14ac:dyDescent="0.2">
      <c r="A28" s="42">
        <v>26</v>
      </c>
      <c r="B28">
        <v>5.1100000000000003</v>
      </c>
      <c r="C28">
        <v>6.05</v>
      </c>
      <c r="D28">
        <v>9.9</v>
      </c>
      <c r="E28">
        <v>16.38</v>
      </c>
      <c r="F28">
        <v>7.9</v>
      </c>
      <c r="G28">
        <v>6.28</v>
      </c>
      <c r="H28">
        <v>7.9</v>
      </c>
      <c r="I28" s="38">
        <v>8.25</v>
      </c>
      <c r="J28" s="38">
        <v>10.3</v>
      </c>
      <c r="K28" s="38" t="s">
        <v>100</v>
      </c>
      <c r="L28" s="38" t="s">
        <v>101</v>
      </c>
      <c r="M28" s="38">
        <v>33.4</v>
      </c>
      <c r="N28" s="38">
        <v>1.1399999999999999</v>
      </c>
      <c r="O28" s="38">
        <v>3.29</v>
      </c>
      <c r="P28" s="38">
        <v>6.3</v>
      </c>
      <c r="Q28" s="38">
        <v>13.58</v>
      </c>
      <c r="R28" s="38">
        <v>18.7</v>
      </c>
    </row>
    <row r="29" spans="1:18" x14ac:dyDescent="0.2">
      <c r="A29" s="42">
        <v>27</v>
      </c>
      <c r="B29">
        <v>5.0599999999999996</v>
      </c>
      <c r="C29">
        <v>6</v>
      </c>
      <c r="D29">
        <v>10.1</v>
      </c>
      <c r="E29">
        <v>17.440000000000001</v>
      </c>
      <c r="F29">
        <v>7.8000000000000007</v>
      </c>
      <c r="G29">
        <v>6.48</v>
      </c>
      <c r="H29">
        <v>7.8000000000000007</v>
      </c>
      <c r="I29" s="38">
        <v>8.3000000000000007</v>
      </c>
      <c r="J29" s="38">
        <v>10.35</v>
      </c>
      <c r="K29" s="38" t="s">
        <v>102</v>
      </c>
      <c r="L29" s="38" t="s">
        <v>103</v>
      </c>
      <c r="M29" s="38">
        <v>33.6</v>
      </c>
      <c r="N29" s="38">
        <v>1.1299999999999999</v>
      </c>
      <c r="O29" s="38">
        <v>3.25</v>
      </c>
      <c r="P29" s="38">
        <v>6.2</v>
      </c>
      <c r="Q29" s="38">
        <v>13.31</v>
      </c>
      <c r="R29" s="38">
        <v>18.3</v>
      </c>
    </row>
    <row r="30" spans="1:18" x14ac:dyDescent="0.2">
      <c r="A30" s="42">
        <v>28</v>
      </c>
      <c r="B30">
        <v>5.01</v>
      </c>
      <c r="C30">
        <v>5.9</v>
      </c>
      <c r="D30">
        <v>10.3</v>
      </c>
      <c r="E30">
        <v>18.21</v>
      </c>
      <c r="F30">
        <v>7.3000000000000007</v>
      </c>
      <c r="G30">
        <v>7.15</v>
      </c>
      <c r="H30">
        <v>7.3000000000000007</v>
      </c>
      <c r="I30" s="38">
        <v>8.35</v>
      </c>
      <c r="J30" s="38">
        <v>10.4</v>
      </c>
      <c r="K30" s="38" t="s">
        <v>104</v>
      </c>
      <c r="L30" s="38" t="s">
        <v>105</v>
      </c>
      <c r="M30" s="38">
        <v>33.799999999999997</v>
      </c>
      <c r="N30" s="38">
        <v>1.1200000000000001</v>
      </c>
      <c r="O30" s="38">
        <v>3.21</v>
      </c>
      <c r="P30" s="38">
        <v>6.09</v>
      </c>
      <c r="Q30" s="38">
        <v>13.13</v>
      </c>
      <c r="R30" s="38">
        <v>18</v>
      </c>
    </row>
    <row r="31" spans="1:18" x14ac:dyDescent="0.2">
      <c r="A31" s="42">
        <v>29</v>
      </c>
      <c r="B31">
        <v>4.96</v>
      </c>
      <c r="C31">
        <v>5.85</v>
      </c>
      <c r="D31">
        <v>10.5</v>
      </c>
      <c r="E31">
        <v>19.62</v>
      </c>
      <c r="F31">
        <v>7.5</v>
      </c>
      <c r="G31">
        <v>7.83</v>
      </c>
      <c r="H31">
        <v>7.5</v>
      </c>
      <c r="I31" s="38">
        <v>8.4</v>
      </c>
      <c r="J31" s="38">
        <v>10.5</v>
      </c>
      <c r="K31" s="38" t="s">
        <v>106</v>
      </c>
      <c r="L31" s="38" t="s">
        <v>107</v>
      </c>
      <c r="M31" s="38">
        <v>34</v>
      </c>
      <c r="N31" s="38">
        <v>1.1100000000000001</v>
      </c>
      <c r="O31" s="38">
        <v>3.17</v>
      </c>
      <c r="P31" s="38">
        <v>5.99</v>
      </c>
      <c r="Q31" s="38">
        <v>12.92</v>
      </c>
      <c r="R31" s="38">
        <v>17.8</v>
      </c>
    </row>
    <row r="32" spans="1:18" x14ac:dyDescent="0.2">
      <c r="A32" s="42">
        <v>30</v>
      </c>
      <c r="B32">
        <v>4.91</v>
      </c>
      <c r="C32">
        <v>5.8</v>
      </c>
      <c r="D32">
        <v>10.7</v>
      </c>
      <c r="E32">
        <v>20.85</v>
      </c>
      <c r="F32">
        <v>7.6999999999999993</v>
      </c>
      <c r="G32">
        <v>8.5</v>
      </c>
      <c r="H32">
        <v>7.6999999999999993</v>
      </c>
      <c r="I32" s="38">
        <v>8.4499999999999993</v>
      </c>
      <c r="J32" s="38">
        <v>10.6</v>
      </c>
      <c r="K32" s="38" t="s">
        <v>108</v>
      </c>
      <c r="L32" s="38" t="s">
        <v>109</v>
      </c>
      <c r="M32" s="38">
        <v>34.5</v>
      </c>
      <c r="N32" s="38">
        <v>1.0900000000000001</v>
      </c>
      <c r="O32" s="38">
        <v>3.08</v>
      </c>
      <c r="P32" s="38">
        <v>5.88</v>
      </c>
      <c r="Q32" s="38">
        <v>12.51</v>
      </c>
      <c r="R32" s="38">
        <v>17.3</v>
      </c>
    </row>
    <row r="33" spans="1:18" x14ac:dyDescent="0.2">
      <c r="A33" s="42">
        <v>31</v>
      </c>
      <c r="B33">
        <v>4.8600000000000003</v>
      </c>
      <c r="C33">
        <v>5.7</v>
      </c>
      <c r="D33">
        <v>10.9</v>
      </c>
      <c r="E33">
        <v>22.34</v>
      </c>
      <c r="F33">
        <v>7.9</v>
      </c>
      <c r="G33">
        <v>9.18</v>
      </c>
      <c r="H33">
        <v>7.9</v>
      </c>
      <c r="I33" s="38">
        <v>8.5</v>
      </c>
      <c r="J33" s="38">
        <v>10.8</v>
      </c>
      <c r="K33" s="38" t="s">
        <v>110</v>
      </c>
      <c r="L33" s="38" t="s">
        <v>111</v>
      </c>
      <c r="M33" s="38">
        <v>35</v>
      </c>
      <c r="N33" s="38">
        <v>1.06</v>
      </c>
      <c r="O33" s="38">
        <v>2.97</v>
      </c>
      <c r="P33" s="38">
        <v>5.79</v>
      </c>
      <c r="Q33" s="38">
        <v>11.86</v>
      </c>
      <c r="R33" s="38">
        <v>16.5</v>
      </c>
    </row>
    <row r="34" spans="1:18" x14ac:dyDescent="0.2">
      <c r="A34" s="42">
        <v>32</v>
      </c>
      <c r="B34">
        <v>4.8099999999999996</v>
      </c>
      <c r="C34">
        <v>5.65</v>
      </c>
      <c r="D34">
        <v>11.1</v>
      </c>
      <c r="E34">
        <v>23.74</v>
      </c>
      <c r="F34">
        <v>8.1</v>
      </c>
      <c r="G34">
        <v>9.86</v>
      </c>
      <c r="H34">
        <v>8.1</v>
      </c>
      <c r="I34" s="38">
        <v>8.6999999999999993</v>
      </c>
      <c r="J34" s="38">
        <v>10.9</v>
      </c>
      <c r="K34" s="38" t="s">
        <v>112</v>
      </c>
      <c r="L34" s="38" t="s">
        <v>113</v>
      </c>
      <c r="M34" s="38">
        <v>36</v>
      </c>
      <c r="N34" s="38">
        <v>1.02</v>
      </c>
      <c r="O34" s="38">
        <v>2.87</v>
      </c>
      <c r="P34" s="38">
        <v>5.69</v>
      </c>
      <c r="Q34" s="38">
        <v>11.16</v>
      </c>
      <c r="R34" s="38">
        <v>15.42</v>
      </c>
    </row>
    <row r="35" spans="1:18" x14ac:dyDescent="0.2">
      <c r="A35" s="42">
        <v>33</v>
      </c>
      <c r="B35">
        <v>4.76</v>
      </c>
      <c r="C35">
        <v>5.6</v>
      </c>
      <c r="D35">
        <v>11.3</v>
      </c>
      <c r="E35">
        <v>24.9</v>
      </c>
      <c r="F35">
        <v>8.3000000000000007</v>
      </c>
      <c r="G35">
        <v>9.99</v>
      </c>
      <c r="H35">
        <v>8.3000000000000007</v>
      </c>
      <c r="I35" s="38">
        <v>8.9</v>
      </c>
      <c r="J35" s="38">
        <v>11</v>
      </c>
      <c r="K35" s="38" t="s">
        <v>114</v>
      </c>
      <c r="L35" s="38" t="s">
        <v>115</v>
      </c>
      <c r="M35" s="38">
        <v>36.5</v>
      </c>
      <c r="N35" s="38">
        <v>0.98</v>
      </c>
      <c r="O35" s="38">
        <v>2.79</v>
      </c>
      <c r="P35" s="38">
        <v>5.51</v>
      </c>
      <c r="Q35" s="38">
        <v>10.58</v>
      </c>
      <c r="R35" s="38">
        <v>14.4</v>
      </c>
    </row>
    <row r="36" spans="1:18" x14ac:dyDescent="0.2">
      <c r="A36" s="42">
        <v>34</v>
      </c>
      <c r="B36">
        <v>4.71</v>
      </c>
      <c r="C36">
        <v>5.55</v>
      </c>
      <c r="D36">
        <v>11.5</v>
      </c>
      <c r="E36">
        <v>26.3</v>
      </c>
      <c r="F36">
        <v>8.5</v>
      </c>
      <c r="G36">
        <v>10.119999999999999</v>
      </c>
      <c r="H36">
        <v>8.5</v>
      </c>
      <c r="I36" s="38">
        <v>9.1999999999999993</v>
      </c>
      <c r="J36" s="38">
        <v>11.2</v>
      </c>
      <c r="K36" s="38" t="s">
        <v>116</v>
      </c>
      <c r="L36" s="38" t="s">
        <v>117</v>
      </c>
      <c r="M36" s="38">
        <v>37</v>
      </c>
      <c r="N36" s="38">
        <v>0.96</v>
      </c>
      <c r="O36" s="38">
        <v>2.74</v>
      </c>
      <c r="P36" s="38">
        <v>5.35</v>
      </c>
      <c r="Q36" s="38">
        <v>10.26</v>
      </c>
      <c r="R36" s="38">
        <v>13.83</v>
      </c>
    </row>
    <row r="37" spans="1:18" x14ac:dyDescent="0.2">
      <c r="A37" s="42">
        <v>35</v>
      </c>
      <c r="B37">
        <v>4.66</v>
      </c>
      <c r="C37">
        <v>5.5</v>
      </c>
      <c r="D37">
        <v>11.7</v>
      </c>
      <c r="E37">
        <v>27.05</v>
      </c>
      <c r="F37">
        <v>8.6999999999999993</v>
      </c>
      <c r="G37">
        <v>10.25</v>
      </c>
      <c r="H37">
        <v>8.6999999999999993</v>
      </c>
      <c r="I37" s="38">
        <v>9.3000000000000007</v>
      </c>
      <c r="J37" s="38">
        <v>11.25</v>
      </c>
      <c r="K37" s="38" t="s">
        <v>118</v>
      </c>
      <c r="L37" s="38" t="s">
        <v>119</v>
      </c>
      <c r="M37" s="38">
        <v>37.5</v>
      </c>
      <c r="N37" s="38">
        <v>0.94</v>
      </c>
      <c r="O37" s="38">
        <v>2.71</v>
      </c>
      <c r="P37" s="38">
        <v>5.23</v>
      </c>
      <c r="Q37" s="38">
        <v>10.01</v>
      </c>
      <c r="R37" s="38">
        <v>13.38</v>
      </c>
    </row>
    <row r="38" spans="1:18" x14ac:dyDescent="0.2">
      <c r="A38" s="42">
        <v>36</v>
      </c>
      <c r="B38">
        <v>4.6100000000000003</v>
      </c>
      <c r="C38">
        <v>5.4</v>
      </c>
      <c r="D38">
        <v>11.9</v>
      </c>
      <c r="E38">
        <v>28.12</v>
      </c>
      <c r="F38">
        <v>8.9</v>
      </c>
      <c r="G38">
        <v>10.6</v>
      </c>
      <c r="H38">
        <v>8.9</v>
      </c>
      <c r="I38" s="38">
        <v>9.4</v>
      </c>
      <c r="J38" s="38">
        <v>11.3</v>
      </c>
      <c r="K38" s="38" t="s">
        <v>120</v>
      </c>
      <c r="L38" s="38" t="s">
        <v>121</v>
      </c>
      <c r="M38" s="38">
        <v>38</v>
      </c>
      <c r="N38" s="38">
        <v>0.93</v>
      </c>
      <c r="O38" s="38">
        <v>2.67</v>
      </c>
      <c r="P38" s="38">
        <v>5.17</v>
      </c>
      <c r="Q38" s="38">
        <v>9.8800000000000008</v>
      </c>
      <c r="R38" s="38">
        <v>13.03</v>
      </c>
    </row>
    <row r="39" spans="1:18" x14ac:dyDescent="0.2">
      <c r="A39" s="42">
        <v>37</v>
      </c>
      <c r="B39">
        <v>4.5599999999999996</v>
      </c>
      <c r="C39">
        <v>5.35</v>
      </c>
      <c r="D39">
        <v>12.1</v>
      </c>
      <c r="E39">
        <v>28.95</v>
      </c>
      <c r="F39">
        <v>9.1</v>
      </c>
      <c r="G39">
        <v>10.75</v>
      </c>
      <c r="H39">
        <v>9.1</v>
      </c>
      <c r="I39" s="38">
        <v>9.5</v>
      </c>
      <c r="J39" s="38">
        <v>11.4</v>
      </c>
      <c r="K39" s="38" t="s">
        <v>122</v>
      </c>
      <c r="L39" s="38" t="s">
        <v>123</v>
      </c>
      <c r="M39" s="38">
        <v>38.5</v>
      </c>
      <c r="N39" s="38">
        <v>0.91</v>
      </c>
      <c r="O39" s="38">
        <v>2.63</v>
      </c>
      <c r="P39" s="38">
        <v>5.13</v>
      </c>
      <c r="Q39" s="38">
        <v>9.66</v>
      </c>
      <c r="R39" s="38">
        <v>12.64</v>
      </c>
    </row>
    <row r="40" spans="1:18" x14ac:dyDescent="0.2">
      <c r="A40" s="42">
        <v>38</v>
      </c>
      <c r="B40">
        <v>4.51</v>
      </c>
      <c r="C40">
        <v>5.3</v>
      </c>
      <c r="D40">
        <v>12.3</v>
      </c>
      <c r="E40">
        <v>29.6</v>
      </c>
      <c r="F40">
        <v>9.3000000000000007</v>
      </c>
      <c r="G40">
        <v>10.89</v>
      </c>
      <c r="H40">
        <v>9.3000000000000007</v>
      </c>
      <c r="I40" s="38">
        <v>9.6999999999999993</v>
      </c>
      <c r="J40" s="38">
        <v>11.45</v>
      </c>
      <c r="K40" s="38" t="s">
        <v>124</v>
      </c>
      <c r="L40" s="38" t="s">
        <v>125</v>
      </c>
      <c r="M40" s="38">
        <v>39</v>
      </c>
      <c r="N40" s="38">
        <v>0.89</v>
      </c>
      <c r="O40" s="38">
        <v>2.5499999999999998</v>
      </c>
      <c r="P40" s="38">
        <v>5.08</v>
      </c>
      <c r="Q40" s="38">
        <v>9.18</v>
      </c>
      <c r="R40" s="38">
        <v>12.29</v>
      </c>
    </row>
    <row r="41" spans="1:18" x14ac:dyDescent="0.2">
      <c r="A41" s="42">
        <v>39</v>
      </c>
      <c r="B41">
        <v>4.46</v>
      </c>
      <c r="C41">
        <v>5.25</v>
      </c>
      <c r="D41">
        <v>12.5</v>
      </c>
      <c r="E41">
        <v>30.34</v>
      </c>
      <c r="F41">
        <v>9.5</v>
      </c>
      <c r="G41">
        <v>10.96</v>
      </c>
      <c r="H41">
        <v>9.5</v>
      </c>
      <c r="I41" s="38">
        <v>9.9</v>
      </c>
      <c r="J41" s="38">
        <v>11.5</v>
      </c>
      <c r="K41" s="38" t="s">
        <v>126</v>
      </c>
      <c r="L41" s="38" t="s">
        <v>127</v>
      </c>
      <c r="M41" s="38">
        <v>39.5</v>
      </c>
      <c r="N41" s="38">
        <v>0.86</v>
      </c>
      <c r="O41" s="38">
        <v>2.4500000000000002</v>
      </c>
      <c r="P41" s="38">
        <v>4.97</v>
      </c>
      <c r="Q41" s="38">
        <v>8.6</v>
      </c>
      <c r="R41" s="38">
        <v>11.62</v>
      </c>
    </row>
    <row r="42" spans="1:18" x14ac:dyDescent="0.2">
      <c r="A42" s="42">
        <v>40</v>
      </c>
      <c r="B42">
        <v>4.41</v>
      </c>
      <c r="C42">
        <v>5.2</v>
      </c>
      <c r="D42">
        <v>12.7</v>
      </c>
      <c r="E42">
        <v>30.84</v>
      </c>
      <c r="F42">
        <v>9.6999999999999993</v>
      </c>
      <c r="G42">
        <v>11.04</v>
      </c>
      <c r="H42">
        <v>9.6999999999999993</v>
      </c>
      <c r="I42" s="38">
        <v>10</v>
      </c>
      <c r="J42" s="38">
        <v>11.6</v>
      </c>
      <c r="K42" s="38" t="s">
        <v>128</v>
      </c>
      <c r="L42" s="38" t="s">
        <v>129</v>
      </c>
      <c r="M42" s="38">
        <v>40</v>
      </c>
      <c r="N42" s="38">
        <v>0.83</v>
      </c>
      <c r="O42" s="38">
        <v>2.38</v>
      </c>
      <c r="P42" s="38">
        <v>4.8499999999999996</v>
      </c>
      <c r="Q42" s="38">
        <v>8.15</v>
      </c>
      <c r="R42" s="38">
        <v>10.67</v>
      </c>
    </row>
    <row r="43" spans="1:18" x14ac:dyDescent="0.2">
      <c r="A43" s="42">
        <v>41</v>
      </c>
      <c r="B43">
        <v>4.3600000000000003</v>
      </c>
      <c r="C43">
        <v>5.15</v>
      </c>
      <c r="D43">
        <v>12.9</v>
      </c>
      <c r="E43">
        <v>31.58</v>
      </c>
      <c r="F43">
        <v>9.9</v>
      </c>
      <c r="G43">
        <v>11.11</v>
      </c>
      <c r="H43">
        <v>9.9</v>
      </c>
      <c r="I43" s="38">
        <v>10.1</v>
      </c>
      <c r="J43" s="38">
        <v>11.7</v>
      </c>
      <c r="K43" s="38" t="s">
        <v>130</v>
      </c>
      <c r="L43" s="38" t="s">
        <v>131</v>
      </c>
      <c r="M43" s="38">
        <v>41</v>
      </c>
      <c r="N43" s="38">
        <v>0.81</v>
      </c>
      <c r="O43" s="38">
        <v>2.34</v>
      </c>
      <c r="P43" s="38">
        <v>4.7699999999999996</v>
      </c>
      <c r="Q43" s="38">
        <v>7.81</v>
      </c>
      <c r="R43" s="38">
        <v>10.199999999999999</v>
      </c>
    </row>
    <row r="44" spans="1:18" x14ac:dyDescent="0.2">
      <c r="A44" s="42">
        <v>42</v>
      </c>
      <c r="B44">
        <v>4.3</v>
      </c>
      <c r="C44">
        <v>5.0999999999999996</v>
      </c>
      <c r="D44">
        <v>13.1</v>
      </c>
      <c r="E44">
        <v>32</v>
      </c>
      <c r="F44">
        <v>10.1</v>
      </c>
      <c r="G44">
        <v>11.19</v>
      </c>
      <c r="H44">
        <v>10.1</v>
      </c>
      <c r="I44" s="38">
        <v>10.199999999999999</v>
      </c>
      <c r="J44" s="38">
        <v>11.8</v>
      </c>
      <c r="K44" s="38" t="s">
        <v>132</v>
      </c>
      <c r="L44" s="38" t="s">
        <v>133</v>
      </c>
      <c r="M44" s="38">
        <v>42</v>
      </c>
      <c r="N44" s="38">
        <v>0.8</v>
      </c>
      <c r="O44" s="38">
        <v>2.2999999999999998</v>
      </c>
      <c r="P44" s="38">
        <v>4.7</v>
      </c>
      <c r="Q44" s="38">
        <v>7.6</v>
      </c>
      <c r="R44" s="38">
        <v>9.85</v>
      </c>
    </row>
    <row r="45" spans="1:18" x14ac:dyDescent="0.2">
      <c r="A45" s="42">
        <v>43</v>
      </c>
      <c r="B45">
        <v>4.2</v>
      </c>
      <c r="C45">
        <v>5</v>
      </c>
      <c r="D45">
        <v>13.3</v>
      </c>
      <c r="E45">
        <v>32.4</v>
      </c>
      <c r="F45">
        <v>10.3</v>
      </c>
      <c r="G45">
        <v>11.78</v>
      </c>
      <c r="H45">
        <v>10.3</v>
      </c>
      <c r="I45" s="38">
        <v>10.3</v>
      </c>
      <c r="J45" s="38">
        <v>12</v>
      </c>
      <c r="K45" s="38" t="s">
        <v>134</v>
      </c>
      <c r="L45" s="38" t="s">
        <v>66</v>
      </c>
      <c r="M45" s="38">
        <v>43</v>
      </c>
      <c r="N45" s="38">
        <v>0.79</v>
      </c>
      <c r="O45" s="38">
        <v>2.2599999999999998</v>
      </c>
      <c r="P45" s="38">
        <v>4.63</v>
      </c>
      <c r="Q45" s="38">
        <v>7.39</v>
      </c>
      <c r="R45" s="38">
        <v>9.5</v>
      </c>
    </row>
    <row r="46" spans="1:18" x14ac:dyDescent="0.2">
      <c r="A46" s="42">
        <v>44</v>
      </c>
      <c r="B46">
        <v>4.0999999999999996</v>
      </c>
      <c r="C46">
        <v>4.9000000000000004</v>
      </c>
      <c r="D46">
        <v>13.5</v>
      </c>
      <c r="E46">
        <v>33.229999999999997</v>
      </c>
      <c r="F46">
        <v>10.5</v>
      </c>
      <c r="G46">
        <v>12.37</v>
      </c>
      <c r="H46">
        <v>10.5</v>
      </c>
      <c r="I46" s="38">
        <v>10.4</v>
      </c>
      <c r="J46" s="38">
        <v>12.1</v>
      </c>
      <c r="K46" s="38" t="s">
        <v>135</v>
      </c>
      <c r="L46" s="38" t="s">
        <v>136</v>
      </c>
      <c r="M46" s="38">
        <v>45</v>
      </c>
      <c r="N46" s="38">
        <v>0.78</v>
      </c>
      <c r="O46" s="38">
        <v>2.2200000000000002</v>
      </c>
      <c r="P46" s="38">
        <v>4.5599999999999996</v>
      </c>
      <c r="Q46" s="38">
        <v>7.18</v>
      </c>
      <c r="R46" s="38">
        <v>9.15</v>
      </c>
    </row>
    <row r="47" spans="1:18" x14ac:dyDescent="0.2">
      <c r="A47" s="42">
        <v>45</v>
      </c>
      <c r="B47">
        <v>4</v>
      </c>
      <c r="C47">
        <v>4.8</v>
      </c>
      <c r="D47">
        <v>13.7</v>
      </c>
      <c r="E47">
        <v>34.06</v>
      </c>
      <c r="F47">
        <v>10.7</v>
      </c>
      <c r="G47">
        <v>12.96</v>
      </c>
      <c r="H47">
        <v>10.7</v>
      </c>
      <c r="I47" s="38">
        <v>11</v>
      </c>
      <c r="J47" s="38">
        <v>13</v>
      </c>
      <c r="K47" s="38" t="s">
        <v>137</v>
      </c>
      <c r="L47" s="38" t="s">
        <v>76</v>
      </c>
      <c r="M47" s="38">
        <v>47</v>
      </c>
      <c r="N47" s="38">
        <v>0.7</v>
      </c>
      <c r="O47" s="38">
        <v>2</v>
      </c>
      <c r="P47" s="38">
        <v>4</v>
      </c>
      <c r="Q47" s="38">
        <v>6</v>
      </c>
      <c r="R47" s="38">
        <v>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8"/>
  <dimension ref="A1:R47"/>
  <sheetViews>
    <sheetView workbookViewId="0">
      <pane ySplit="1" topLeftCell="A2" activePane="bottomLeft" state="frozen"/>
      <selection pane="bottomLeft" activeCell="F19" sqref="F19"/>
    </sheetView>
  </sheetViews>
  <sheetFormatPr baseColWidth="10" defaultColWidth="10.85546875" defaultRowHeight="12.75" x14ac:dyDescent="0.2"/>
  <cols>
    <col min="1" max="1" width="10.85546875" style="43"/>
    <col min="4" max="6" width="11.5703125"/>
    <col min="7" max="7" width="13.85546875" bestFit="1" customWidth="1"/>
    <col min="9" max="17" width="10.85546875" style="39"/>
    <col min="18" max="18" width="11.85546875" style="39" customWidth="1"/>
    <col min="19" max="16384" width="10.85546875" style="39"/>
  </cols>
  <sheetData>
    <row r="1" spans="1:18" s="37" customFormat="1" x14ac:dyDescent="0.2">
      <c r="A1" s="41" t="s">
        <v>7</v>
      </c>
      <c r="B1" s="35" t="s">
        <v>35</v>
      </c>
      <c r="C1" s="35" t="s">
        <v>36</v>
      </c>
      <c r="D1" s="35" t="s">
        <v>45</v>
      </c>
      <c r="E1" s="35" t="s">
        <v>47</v>
      </c>
      <c r="F1" s="35" t="s">
        <v>44</v>
      </c>
      <c r="G1" s="50" t="s">
        <v>46</v>
      </c>
      <c r="H1" s="35"/>
      <c r="I1" s="35" t="s">
        <v>44</v>
      </c>
      <c r="J1" s="35" t="s">
        <v>37</v>
      </c>
      <c r="K1" s="36" t="s">
        <v>38</v>
      </c>
      <c r="L1" s="35" t="s">
        <v>39</v>
      </c>
      <c r="M1" s="35" t="s">
        <v>40</v>
      </c>
      <c r="N1" s="35" t="s">
        <v>41</v>
      </c>
      <c r="O1" s="35" t="s">
        <v>42</v>
      </c>
      <c r="P1" s="35" t="s">
        <v>43</v>
      </c>
      <c r="Q1" s="36" t="s">
        <v>48</v>
      </c>
      <c r="R1" s="35" t="s">
        <v>49</v>
      </c>
    </row>
    <row r="2" spans="1:18" x14ac:dyDescent="0.2">
      <c r="A2" s="42">
        <v>1</v>
      </c>
      <c r="B2">
        <v>50</v>
      </c>
      <c r="C2">
        <v>50</v>
      </c>
      <c r="D2">
        <v>1</v>
      </c>
      <c r="E2">
        <v>1</v>
      </c>
      <c r="F2">
        <v>1</v>
      </c>
      <c r="G2" s="52">
        <v>1</v>
      </c>
      <c r="I2" s="38">
        <v>12.7</v>
      </c>
      <c r="J2" s="38">
        <v>6.3</v>
      </c>
      <c r="K2" s="38">
        <v>7.5</v>
      </c>
      <c r="L2" s="38" t="s">
        <v>138</v>
      </c>
      <c r="M2" s="38" t="s">
        <v>139</v>
      </c>
      <c r="N2" s="38">
        <v>26.5</v>
      </c>
      <c r="O2" s="38">
        <v>1.69</v>
      </c>
      <c r="P2" s="38">
        <v>6</v>
      </c>
      <c r="Q2" s="38">
        <v>37.71</v>
      </c>
      <c r="R2" s="38">
        <v>48.55</v>
      </c>
    </row>
    <row r="3" spans="1:18" x14ac:dyDescent="0.2">
      <c r="A3" s="42">
        <v>2</v>
      </c>
      <c r="B3">
        <v>8.94</v>
      </c>
      <c r="C3">
        <v>9.5</v>
      </c>
      <c r="D3">
        <v>5.2</v>
      </c>
      <c r="E3">
        <v>5.85</v>
      </c>
      <c r="F3">
        <v>2.5</v>
      </c>
      <c r="G3">
        <v>3.5599999999999996</v>
      </c>
      <c r="I3" s="38">
        <v>12.5</v>
      </c>
      <c r="J3" s="38">
        <v>6.4</v>
      </c>
      <c r="K3" s="38">
        <v>7.53</v>
      </c>
      <c r="L3" s="38" t="s">
        <v>140</v>
      </c>
      <c r="M3" s="38" t="s">
        <v>141</v>
      </c>
      <c r="N3" s="38">
        <v>26.75</v>
      </c>
      <c r="O3" s="38">
        <v>1.66</v>
      </c>
      <c r="P3" s="38">
        <v>5.79</v>
      </c>
      <c r="Q3" s="38">
        <v>36.270000000000003</v>
      </c>
      <c r="R3" s="38">
        <v>46.99</v>
      </c>
    </row>
    <row r="4" spans="1:18" x14ac:dyDescent="0.2">
      <c r="A4" s="42">
        <v>3</v>
      </c>
      <c r="B4">
        <v>8.69</v>
      </c>
      <c r="C4">
        <v>9.1999999999999993</v>
      </c>
      <c r="D4">
        <v>5.4</v>
      </c>
      <c r="E4">
        <v>6.06</v>
      </c>
      <c r="F4">
        <v>3</v>
      </c>
      <c r="G4">
        <v>3.63</v>
      </c>
      <c r="I4" s="38">
        <v>12.3</v>
      </c>
      <c r="J4" s="38">
        <v>6.5</v>
      </c>
      <c r="K4" s="38">
        <v>7.56</v>
      </c>
      <c r="L4" s="38" t="s">
        <v>50</v>
      </c>
      <c r="M4" s="38" t="s">
        <v>142</v>
      </c>
      <c r="N4" s="38">
        <v>27</v>
      </c>
      <c r="O4" s="38">
        <v>1.64</v>
      </c>
      <c r="P4" s="38">
        <v>5.64</v>
      </c>
      <c r="Q4" s="38">
        <v>35.28</v>
      </c>
      <c r="R4" s="38">
        <v>45.43</v>
      </c>
    </row>
    <row r="5" spans="1:18" x14ac:dyDescent="0.2">
      <c r="A5" s="42">
        <v>4</v>
      </c>
      <c r="B5">
        <v>8.44</v>
      </c>
      <c r="C5">
        <v>8.9</v>
      </c>
      <c r="D5">
        <v>5.6</v>
      </c>
      <c r="E5">
        <v>6.26</v>
      </c>
      <c r="F5">
        <v>3.5</v>
      </c>
      <c r="G5">
        <v>3.7</v>
      </c>
      <c r="I5" s="38">
        <v>12.1</v>
      </c>
      <c r="J5" s="38">
        <v>6.53</v>
      </c>
      <c r="K5" s="38">
        <v>7.6</v>
      </c>
      <c r="L5" s="38" t="s">
        <v>52</v>
      </c>
      <c r="M5" s="38" t="s">
        <v>143</v>
      </c>
      <c r="N5" s="38">
        <v>27.33</v>
      </c>
      <c r="O5" s="38">
        <v>1.63</v>
      </c>
      <c r="P5" s="38">
        <v>5.5</v>
      </c>
      <c r="Q5" s="38">
        <v>34.200000000000003</v>
      </c>
      <c r="R5" s="38">
        <v>44.3</v>
      </c>
    </row>
    <row r="6" spans="1:18" x14ac:dyDescent="0.2">
      <c r="A6" s="42">
        <v>5</v>
      </c>
      <c r="B6">
        <v>8.19</v>
      </c>
      <c r="C6">
        <v>8.6</v>
      </c>
      <c r="D6">
        <v>5.8</v>
      </c>
      <c r="E6">
        <v>6.46</v>
      </c>
      <c r="F6">
        <v>3.7</v>
      </c>
      <c r="G6">
        <v>3.7699999999999996</v>
      </c>
      <c r="I6" s="38">
        <v>11.9</v>
      </c>
      <c r="J6" s="38">
        <v>6.56</v>
      </c>
      <c r="K6" s="38">
        <v>7.63</v>
      </c>
      <c r="L6" s="38" t="s">
        <v>54</v>
      </c>
      <c r="M6" s="38" t="s">
        <v>144</v>
      </c>
      <c r="N6" s="38">
        <v>27.66</v>
      </c>
      <c r="O6" s="38">
        <v>1.62</v>
      </c>
      <c r="P6" s="38">
        <v>5.46</v>
      </c>
      <c r="Q6" s="38">
        <v>33.39</v>
      </c>
      <c r="R6" s="38">
        <v>43.4</v>
      </c>
    </row>
    <row r="7" spans="1:18" x14ac:dyDescent="0.2">
      <c r="A7" s="42">
        <v>6</v>
      </c>
      <c r="B7">
        <v>7.94</v>
      </c>
      <c r="C7">
        <v>8.3000000000000007</v>
      </c>
      <c r="D7">
        <v>6</v>
      </c>
      <c r="E7">
        <v>6.86</v>
      </c>
      <c r="F7">
        <v>3.9000000000000004</v>
      </c>
      <c r="G7">
        <v>3.8499999999999996</v>
      </c>
      <c r="I7" s="38">
        <v>11.7</v>
      </c>
      <c r="J7" s="38">
        <v>6.6</v>
      </c>
      <c r="K7" s="38">
        <v>7.66</v>
      </c>
      <c r="L7" s="38" t="s">
        <v>56</v>
      </c>
      <c r="M7" s="38" t="s">
        <v>145</v>
      </c>
      <c r="N7" s="38">
        <v>28</v>
      </c>
      <c r="O7" s="38">
        <v>1.61</v>
      </c>
      <c r="P7" s="38">
        <v>5.43</v>
      </c>
      <c r="Q7" s="38">
        <v>32.94</v>
      </c>
      <c r="R7" s="38">
        <v>42.3</v>
      </c>
    </row>
    <row r="8" spans="1:18" x14ac:dyDescent="0.2">
      <c r="A8" s="42">
        <v>7</v>
      </c>
      <c r="B8">
        <v>7.69</v>
      </c>
      <c r="C8">
        <v>8.1</v>
      </c>
      <c r="D8">
        <v>6.2</v>
      </c>
      <c r="E8">
        <v>7.44</v>
      </c>
      <c r="F8">
        <v>4.0999999999999996</v>
      </c>
      <c r="G8">
        <v>3.9699999999999998</v>
      </c>
      <c r="I8" s="38">
        <v>11.5</v>
      </c>
      <c r="J8" s="38">
        <v>6.63</v>
      </c>
      <c r="K8" s="38">
        <v>7.69</v>
      </c>
      <c r="L8" s="38" t="s">
        <v>58</v>
      </c>
      <c r="M8" s="38" t="s">
        <v>146</v>
      </c>
      <c r="N8" s="38">
        <v>28.2</v>
      </c>
      <c r="O8" s="38">
        <v>1.6</v>
      </c>
      <c r="P8" s="38">
        <v>5.39</v>
      </c>
      <c r="Q8" s="38">
        <v>32.130000000000003</v>
      </c>
      <c r="R8" s="38">
        <v>40.96</v>
      </c>
    </row>
    <row r="9" spans="1:18" x14ac:dyDescent="0.2">
      <c r="A9" s="42">
        <v>8</v>
      </c>
      <c r="B9">
        <v>7.44</v>
      </c>
      <c r="C9">
        <v>7.9</v>
      </c>
      <c r="D9">
        <v>6.4</v>
      </c>
      <c r="E9">
        <v>7.87</v>
      </c>
      <c r="F9">
        <v>4.3</v>
      </c>
      <c r="G9">
        <v>4.08</v>
      </c>
      <c r="I9" s="38">
        <v>11.3</v>
      </c>
      <c r="J9" s="38">
        <v>6.66</v>
      </c>
      <c r="K9" s="38">
        <v>7.7</v>
      </c>
      <c r="L9" s="38" t="s">
        <v>60</v>
      </c>
      <c r="M9" s="38" t="s">
        <v>147</v>
      </c>
      <c r="N9" s="38">
        <v>28.5</v>
      </c>
      <c r="O9" s="38">
        <v>1.58</v>
      </c>
      <c r="P9" s="38">
        <v>5.36</v>
      </c>
      <c r="Q9" s="38">
        <v>31.5</v>
      </c>
      <c r="R9" s="38">
        <v>39.99</v>
      </c>
    </row>
    <row r="10" spans="1:18" x14ac:dyDescent="0.2">
      <c r="A10" s="42">
        <v>9</v>
      </c>
      <c r="B10">
        <v>7.19</v>
      </c>
      <c r="C10">
        <v>7.6</v>
      </c>
      <c r="D10">
        <v>6.6</v>
      </c>
      <c r="E10">
        <v>8.14</v>
      </c>
      <c r="F10">
        <v>4.5</v>
      </c>
      <c r="G10">
        <v>4.13</v>
      </c>
      <c r="I10" s="38">
        <v>11.1</v>
      </c>
      <c r="J10" s="38">
        <v>6.69</v>
      </c>
      <c r="K10" s="38">
        <v>7.73</v>
      </c>
      <c r="L10" s="38" t="s">
        <v>62</v>
      </c>
      <c r="M10" s="38" t="s">
        <v>148</v>
      </c>
      <c r="N10" s="38">
        <v>28.7</v>
      </c>
      <c r="O10" s="38">
        <v>1.57</v>
      </c>
      <c r="P10" s="38">
        <v>5.34</v>
      </c>
      <c r="Q10" s="38">
        <v>30.6</v>
      </c>
      <c r="R10" s="38">
        <v>38.6</v>
      </c>
    </row>
    <row r="11" spans="1:18" x14ac:dyDescent="0.2">
      <c r="A11" s="42">
        <v>10</v>
      </c>
      <c r="B11">
        <v>6.94</v>
      </c>
      <c r="C11">
        <v>7.4</v>
      </c>
      <c r="D11">
        <v>6.8</v>
      </c>
      <c r="E11">
        <v>8.33</v>
      </c>
      <c r="F11">
        <v>4.7</v>
      </c>
      <c r="G11">
        <v>4.17</v>
      </c>
      <c r="I11" s="38">
        <v>10.9</v>
      </c>
      <c r="J11" s="38">
        <v>6.7</v>
      </c>
      <c r="K11" s="38">
        <v>7.76</v>
      </c>
      <c r="L11" s="38" t="s">
        <v>64</v>
      </c>
      <c r="M11" s="38" t="s">
        <v>149</v>
      </c>
      <c r="N11" s="38">
        <v>29</v>
      </c>
      <c r="O11" s="38">
        <v>1.55</v>
      </c>
      <c r="P11" s="38">
        <v>5.33</v>
      </c>
      <c r="Q11" s="38">
        <v>29.88</v>
      </c>
      <c r="R11" s="38">
        <v>37.1</v>
      </c>
    </row>
    <row r="12" spans="1:18" x14ac:dyDescent="0.2">
      <c r="A12" s="42">
        <v>11</v>
      </c>
      <c r="B12">
        <v>6.69</v>
      </c>
      <c r="C12">
        <v>7.2</v>
      </c>
      <c r="D12">
        <v>7</v>
      </c>
      <c r="E12">
        <v>8.5500000000000007</v>
      </c>
      <c r="F12">
        <v>4.9000000000000004</v>
      </c>
      <c r="G12">
        <v>4.2300000000000004</v>
      </c>
      <c r="I12" s="38">
        <v>10.7</v>
      </c>
      <c r="J12" s="38">
        <v>6.8</v>
      </c>
      <c r="K12" s="38">
        <v>7.9</v>
      </c>
      <c r="L12" s="38" t="s">
        <v>66</v>
      </c>
      <c r="M12" s="38" t="s">
        <v>150</v>
      </c>
      <c r="N12" s="38">
        <v>29.4</v>
      </c>
      <c r="O12" s="38">
        <v>1.53</v>
      </c>
      <c r="P12" s="38">
        <v>5.2</v>
      </c>
      <c r="Q12" s="38">
        <v>28.89</v>
      </c>
      <c r="R12" s="38">
        <v>35.61</v>
      </c>
    </row>
    <row r="13" spans="1:18" x14ac:dyDescent="0.2">
      <c r="A13" s="42">
        <v>12</v>
      </c>
      <c r="B13">
        <v>6.56</v>
      </c>
      <c r="C13">
        <v>7</v>
      </c>
      <c r="D13">
        <v>7.2</v>
      </c>
      <c r="E13">
        <v>8.92</v>
      </c>
      <c r="F13">
        <v>5.0999999999999996</v>
      </c>
      <c r="G13">
        <v>4.3499999999999996</v>
      </c>
      <c r="I13" s="38">
        <v>10.5</v>
      </c>
      <c r="J13" s="38">
        <v>6.85</v>
      </c>
      <c r="K13" s="38">
        <v>7.93</v>
      </c>
      <c r="L13" s="38" t="s">
        <v>68</v>
      </c>
      <c r="M13" s="38" t="s">
        <v>151</v>
      </c>
      <c r="N13" s="38">
        <v>29.6</v>
      </c>
      <c r="O13" s="38">
        <v>1.51</v>
      </c>
      <c r="P13" s="38">
        <v>5.14</v>
      </c>
      <c r="Q13" s="38">
        <v>27.9</v>
      </c>
      <c r="R13" s="38">
        <v>34.07</v>
      </c>
    </row>
    <row r="14" spans="1:18" x14ac:dyDescent="0.2">
      <c r="A14" s="42">
        <v>13</v>
      </c>
      <c r="B14">
        <v>6.43</v>
      </c>
      <c r="C14">
        <v>6.8</v>
      </c>
      <c r="D14">
        <v>7.4</v>
      </c>
      <c r="E14">
        <v>9.6</v>
      </c>
      <c r="F14">
        <v>5.3</v>
      </c>
      <c r="G14">
        <v>4.51</v>
      </c>
      <c r="I14" s="38">
        <v>10.3</v>
      </c>
      <c r="J14" s="38">
        <v>6.9</v>
      </c>
      <c r="K14" s="38">
        <v>7.96</v>
      </c>
      <c r="L14" s="38" t="s">
        <v>70</v>
      </c>
      <c r="M14" s="38" t="s">
        <v>152</v>
      </c>
      <c r="N14" s="38">
        <v>29.8</v>
      </c>
      <c r="O14" s="38">
        <v>1.49</v>
      </c>
      <c r="P14" s="38">
        <v>5.09</v>
      </c>
      <c r="Q14" s="38">
        <v>26.64</v>
      </c>
      <c r="R14" s="38">
        <v>32.53</v>
      </c>
    </row>
    <row r="15" spans="1:18" x14ac:dyDescent="0.2">
      <c r="A15" s="42">
        <v>14</v>
      </c>
      <c r="B15">
        <v>6.29</v>
      </c>
      <c r="C15">
        <v>6.7</v>
      </c>
      <c r="D15">
        <v>7.6</v>
      </c>
      <c r="E15">
        <v>10.31</v>
      </c>
      <c r="F15">
        <v>5.5</v>
      </c>
      <c r="G15">
        <v>4.6900000000000004</v>
      </c>
      <c r="I15" s="38">
        <v>10.1</v>
      </c>
      <c r="J15" s="38">
        <v>7</v>
      </c>
      <c r="K15" s="38">
        <v>8</v>
      </c>
      <c r="L15" s="38" t="s">
        <v>72</v>
      </c>
      <c r="M15" s="38" t="s">
        <v>153</v>
      </c>
      <c r="N15" s="38">
        <v>30</v>
      </c>
      <c r="O15" s="38">
        <v>1.46</v>
      </c>
      <c r="P15" s="38">
        <v>5.04</v>
      </c>
      <c r="Q15" s="38">
        <v>25.32</v>
      </c>
      <c r="R15" s="38">
        <v>30.99</v>
      </c>
    </row>
    <row r="16" spans="1:18" x14ac:dyDescent="0.2">
      <c r="A16" s="42">
        <v>15</v>
      </c>
      <c r="B16">
        <v>6.16</v>
      </c>
      <c r="C16">
        <v>6.6</v>
      </c>
      <c r="D16">
        <v>7.8</v>
      </c>
      <c r="E16">
        <v>10.92</v>
      </c>
      <c r="F16">
        <v>5.6</v>
      </c>
      <c r="G16">
        <v>4.79</v>
      </c>
      <c r="I16" s="38">
        <v>9.9</v>
      </c>
      <c r="J16" s="38">
        <v>7.1</v>
      </c>
      <c r="K16" s="38">
        <v>8.1999999999999993</v>
      </c>
      <c r="L16" s="38" t="s">
        <v>74</v>
      </c>
      <c r="M16" s="38" t="s">
        <v>154</v>
      </c>
      <c r="N16" s="38">
        <v>30.4</v>
      </c>
      <c r="O16" s="38">
        <v>1.44</v>
      </c>
      <c r="P16" s="38">
        <v>4.82</v>
      </c>
      <c r="Q16" s="38">
        <v>24.2</v>
      </c>
      <c r="R16" s="38">
        <v>29.61</v>
      </c>
    </row>
    <row r="17" spans="1:18" x14ac:dyDescent="0.2">
      <c r="A17" s="42">
        <v>16</v>
      </c>
      <c r="B17">
        <v>6.03</v>
      </c>
      <c r="C17">
        <v>6.5</v>
      </c>
      <c r="D17">
        <v>8</v>
      </c>
      <c r="E17">
        <v>11.31</v>
      </c>
      <c r="F17">
        <v>5.9</v>
      </c>
      <c r="G17">
        <v>4.88</v>
      </c>
      <c r="I17" s="38">
        <v>9.6999999999999993</v>
      </c>
      <c r="J17" s="38">
        <v>7.2</v>
      </c>
      <c r="K17" s="38">
        <v>8.4</v>
      </c>
      <c r="L17" s="38" t="s">
        <v>76</v>
      </c>
      <c r="M17" s="38" t="s">
        <v>155</v>
      </c>
      <c r="N17" s="38">
        <v>30.8</v>
      </c>
      <c r="O17" s="38">
        <v>1.41</v>
      </c>
      <c r="P17" s="38">
        <v>4.5999999999999996</v>
      </c>
      <c r="Q17" s="38">
        <v>22.71</v>
      </c>
      <c r="R17" s="38">
        <v>28.24</v>
      </c>
    </row>
    <row r="18" spans="1:18" x14ac:dyDescent="0.2">
      <c r="A18" s="42">
        <v>17</v>
      </c>
      <c r="B18">
        <v>5.89</v>
      </c>
      <c r="C18">
        <v>6.4</v>
      </c>
      <c r="D18">
        <v>8.1999999999999993</v>
      </c>
      <c r="E18">
        <v>11.58</v>
      </c>
      <c r="F18">
        <v>6.1</v>
      </c>
      <c r="G18">
        <v>4.99</v>
      </c>
      <c r="I18" s="38">
        <v>9.5</v>
      </c>
      <c r="J18" s="38">
        <v>7.3</v>
      </c>
      <c r="K18" s="38">
        <v>8.6</v>
      </c>
      <c r="L18" s="38" t="s">
        <v>78</v>
      </c>
      <c r="M18" s="38" t="s">
        <v>156</v>
      </c>
      <c r="N18" s="38">
        <v>31.2</v>
      </c>
      <c r="O18" s="38">
        <v>1.38</v>
      </c>
      <c r="P18" s="38">
        <v>4.38</v>
      </c>
      <c r="Q18" s="38">
        <v>21.5</v>
      </c>
      <c r="R18" s="38">
        <v>26.86</v>
      </c>
    </row>
    <row r="19" spans="1:18" x14ac:dyDescent="0.2">
      <c r="A19" s="42">
        <v>18</v>
      </c>
      <c r="B19">
        <v>5.76</v>
      </c>
      <c r="C19">
        <v>6.3</v>
      </c>
      <c r="D19">
        <v>8.4</v>
      </c>
      <c r="E19">
        <v>11.7</v>
      </c>
      <c r="F19">
        <v>6.3</v>
      </c>
      <c r="G19">
        <v>5.09</v>
      </c>
      <c r="I19" s="38">
        <v>9.3000000000000007</v>
      </c>
      <c r="J19" s="38">
        <v>7.5</v>
      </c>
      <c r="K19" s="38">
        <v>8.8000000000000007</v>
      </c>
      <c r="L19" s="38" t="s">
        <v>80</v>
      </c>
      <c r="M19" s="38" t="s">
        <v>157</v>
      </c>
      <c r="N19" s="38">
        <v>31.6</v>
      </c>
      <c r="O19" s="38">
        <v>1.35</v>
      </c>
      <c r="P19" s="38">
        <v>4.16</v>
      </c>
      <c r="Q19" s="38">
        <v>20.149999999999999</v>
      </c>
      <c r="R19" s="38">
        <v>25.49</v>
      </c>
    </row>
    <row r="20" spans="1:18" x14ac:dyDescent="0.2">
      <c r="A20" s="42">
        <v>19</v>
      </c>
      <c r="B20">
        <v>5.63</v>
      </c>
      <c r="C20">
        <v>6.2</v>
      </c>
      <c r="D20">
        <v>8.6</v>
      </c>
      <c r="E20">
        <v>11.95</v>
      </c>
      <c r="F20">
        <v>6.5</v>
      </c>
      <c r="G20">
        <v>5.2</v>
      </c>
      <c r="I20" s="38">
        <v>9.1</v>
      </c>
      <c r="J20" s="38">
        <v>7.6</v>
      </c>
      <c r="K20" s="38">
        <v>9.1</v>
      </c>
      <c r="L20" s="38" t="s">
        <v>82</v>
      </c>
      <c r="M20" s="38" t="s">
        <v>158</v>
      </c>
      <c r="N20" s="38">
        <v>32</v>
      </c>
      <c r="O20" s="38">
        <v>1.32</v>
      </c>
      <c r="P20" s="38">
        <v>3.95</v>
      </c>
      <c r="Q20" s="38">
        <v>19</v>
      </c>
      <c r="R20" s="38">
        <v>24.12</v>
      </c>
    </row>
    <row r="21" spans="1:18" x14ac:dyDescent="0.2">
      <c r="A21" s="42">
        <v>20</v>
      </c>
      <c r="B21">
        <v>5.49</v>
      </c>
      <c r="C21">
        <v>6.1</v>
      </c>
      <c r="D21">
        <v>8.8000000000000007</v>
      </c>
      <c r="E21">
        <v>12.23</v>
      </c>
      <c r="F21">
        <v>6.7</v>
      </c>
      <c r="G21">
        <v>5.3</v>
      </c>
      <c r="I21" s="38">
        <v>8.9</v>
      </c>
      <c r="J21" s="38">
        <v>7.7</v>
      </c>
      <c r="K21" s="38">
        <v>9.1999999999999993</v>
      </c>
      <c r="L21" s="38" t="s">
        <v>84</v>
      </c>
      <c r="M21" s="38" t="s">
        <v>159</v>
      </c>
      <c r="N21" s="38">
        <v>32.200000000000003</v>
      </c>
      <c r="O21" s="38">
        <v>1.29</v>
      </c>
      <c r="P21" s="38">
        <v>3.88</v>
      </c>
      <c r="Q21" s="38">
        <v>17.809999999999999</v>
      </c>
      <c r="R21" s="38">
        <v>23</v>
      </c>
    </row>
    <row r="22" spans="1:18" x14ac:dyDescent="0.2">
      <c r="A22" s="42">
        <v>21</v>
      </c>
      <c r="B22">
        <v>5.33</v>
      </c>
      <c r="C22">
        <v>6</v>
      </c>
      <c r="D22">
        <v>9</v>
      </c>
      <c r="E22">
        <v>13.69</v>
      </c>
      <c r="F22">
        <v>6.9</v>
      </c>
      <c r="G22">
        <v>5.41</v>
      </c>
      <c r="I22" s="38">
        <v>8.6999999999999993</v>
      </c>
      <c r="J22" s="38">
        <v>7.8</v>
      </c>
      <c r="K22" s="38">
        <v>9.4</v>
      </c>
      <c r="L22" s="38" t="s">
        <v>86</v>
      </c>
      <c r="M22" s="38" t="s">
        <v>160</v>
      </c>
      <c r="N22" s="38">
        <v>32.4</v>
      </c>
      <c r="O22" s="38">
        <v>1.26</v>
      </c>
      <c r="P22" s="38">
        <v>3.81</v>
      </c>
      <c r="Q22" s="38">
        <v>16.91</v>
      </c>
      <c r="R22" s="38">
        <v>22.3</v>
      </c>
    </row>
    <row r="23" spans="1:18" x14ac:dyDescent="0.2">
      <c r="A23" s="42">
        <v>22</v>
      </c>
      <c r="B23">
        <v>5.16</v>
      </c>
      <c r="C23">
        <v>5.95</v>
      </c>
      <c r="D23">
        <v>9.1999999999999993</v>
      </c>
      <c r="E23">
        <v>13.22</v>
      </c>
      <c r="F23">
        <v>7.1</v>
      </c>
      <c r="G23">
        <v>5.52</v>
      </c>
      <c r="I23" s="38">
        <v>8.5</v>
      </c>
      <c r="J23" s="38">
        <v>7.9</v>
      </c>
      <c r="K23" s="38">
        <v>9.6</v>
      </c>
      <c r="L23" s="38" t="s">
        <v>88</v>
      </c>
      <c r="M23" s="38" t="s">
        <v>161</v>
      </c>
      <c r="N23" s="38">
        <v>32.799999999999997</v>
      </c>
      <c r="O23" s="38">
        <v>1.24</v>
      </c>
      <c r="P23" s="38">
        <v>3.74</v>
      </c>
      <c r="Q23" s="38">
        <v>16.100000000000001</v>
      </c>
      <c r="R23" s="38">
        <v>21.09</v>
      </c>
    </row>
    <row r="24" spans="1:18" x14ac:dyDescent="0.2">
      <c r="A24" s="42">
        <v>23</v>
      </c>
      <c r="B24">
        <v>5.1100000000000003</v>
      </c>
      <c r="C24">
        <v>5.9</v>
      </c>
      <c r="D24">
        <v>9.4</v>
      </c>
      <c r="E24">
        <v>13.71</v>
      </c>
      <c r="F24">
        <v>7.3000000000000007</v>
      </c>
      <c r="G24">
        <v>5.71</v>
      </c>
      <c r="I24" s="38">
        <v>8.3000000000000007</v>
      </c>
      <c r="J24" s="38">
        <v>8</v>
      </c>
      <c r="K24" s="38">
        <v>9.6999999999999993</v>
      </c>
      <c r="L24" s="38" t="s">
        <v>162</v>
      </c>
      <c r="M24" s="38" t="s">
        <v>163</v>
      </c>
      <c r="N24" s="38">
        <v>33.200000000000003</v>
      </c>
      <c r="O24" s="38">
        <v>1.21</v>
      </c>
      <c r="P24" s="38">
        <v>3.67</v>
      </c>
      <c r="Q24" s="38">
        <v>15.15</v>
      </c>
      <c r="R24" s="38">
        <v>20.399999999999999</v>
      </c>
    </row>
    <row r="25" spans="1:18" x14ac:dyDescent="0.2">
      <c r="A25" s="42">
        <v>24</v>
      </c>
      <c r="B25">
        <v>5.0599999999999996</v>
      </c>
      <c r="C25">
        <v>5.8</v>
      </c>
      <c r="D25">
        <v>9.6</v>
      </c>
      <c r="E25">
        <v>14.45</v>
      </c>
      <c r="F25">
        <v>7.5</v>
      </c>
      <c r="G25">
        <v>5.9</v>
      </c>
      <c r="I25" s="38">
        <v>8.1</v>
      </c>
      <c r="J25" s="38">
        <v>8.0500000000000007</v>
      </c>
      <c r="K25" s="38">
        <v>9.9</v>
      </c>
      <c r="L25" s="38" t="s">
        <v>92</v>
      </c>
      <c r="M25" s="38" t="s">
        <v>164</v>
      </c>
      <c r="N25" s="38">
        <v>33.6</v>
      </c>
      <c r="O25" s="38">
        <v>1.19</v>
      </c>
      <c r="P25" s="38">
        <v>3.6</v>
      </c>
      <c r="Q25" s="38">
        <v>14.39</v>
      </c>
      <c r="R25" s="38">
        <v>19.8</v>
      </c>
    </row>
    <row r="26" spans="1:18" x14ac:dyDescent="0.2">
      <c r="A26" s="42">
        <v>25</v>
      </c>
      <c r="B26">
        <v>5.01</v>
      </c>
      <c r="C26">
        <v>5.75</v>
      </c>
      <c r="D26">
        <v>9.8000000000000007</v>
      </c>
      <c r="E26">
        <v>15.27</v>
      </c>
      <c r="F26">
        <v>7.6999999999999993</v>
      </c>
      <c r="G26">
        <v>6.09</v>
      </c>
      <c r="I26" s="38">
        <v>7.9</v>
      </c>
      <c r="J26" s="38">
        <v>8.1</v>
      </c>
      <c r="K26" s="38">
        <v>10</v>
      </c>
      <c r="L26" s="38" t="s">
        <v>94</v>
      </c>
      <c r="M26" s="38" t="s">
        <v>165</v>
      </c>
      <c r="N26" s="38">
        <v>34</v>
      </c>
      <c r="O26" s="38">
        <v>1.17</v>
      </c>
      <c r="P26" s="38">
        <v>3.55</v>
      </c>
      <c r="Q26" s="38">
        <v>13.94</v>
      </c>
      <c r="R26" s="38">
        <v>19</v>
      </c>
    </row>
    <row r="27" spans="1:18" x14ac:dyDescent="0.2">
      <c r="A27" s="42">
        <v>26</v>
      </c>
      <c r="B27">
        <v>4.96</v>
      </c>
      <c r="C27">
        <v>5.7</v>
      </c>
      <c r="D27">
        <v>10</v>
      </c>
      <c r="E27">
        <v>16.38</v>
      </c>
      <c r="F27">
        <v>7.9</v>
      </c>
      <c r="G27">
        <v>6.28</v>
      </c>
      <c r="I27" s="38">
        <v>7.7</v>
      </c>
      <c r="J27" s="38">
        <v>8.15</v>
      </c>
      <c r="K27" s="38">
        <v>10.1</v>
      </c>
      <c r="L27" s="38" t="s">
        <v>96</v>
      </c>
      <c r="M27" s="38" t="s">
        <v>166</v>
      </c>
      <c r="N27" s="38">
        <v>34.4</v>
      </c>
      <c r="O27" s="38">
        <v>1.1599999999999999</v>
      </c>
      <c r="P27" s="38">
        <v>3.51</v>
      </c>
      <c r="Q27" s="38">
        <v>13.58</v>
      </c>
      <c r="R27" s="38">
        <v>18.7</v>
      </c>
    </row>
    <row r="28" spans="1:18" x14ac:dyDescent="0.2">
      <c r="A28" s="42">
        <v>27</v>
      </c>
      <c r="B28">
        <v>4.91</v>
      </c>
      <c r="C28">
        <v>5.6</v>
      </c>
      <c r="D28">
        <v>10.199999999999999</v>
      </c>
      <c r="E28">
        <v>17.440000000000001</v>
      </c>
      <c r="F28">
        <v>7.8000000000000007</v>
      </c>
      <c r="G28">
        <v>6.48</v>
      </c>
      <c r="I28" s="38">
        <v>7.5</v>
      </c>
      <c r="J28" s="38">
        <v>8.1999999999999993</v>
      </c>
      <c r="K28" s="38">
        <v>10.199999999999999</v>
      </c>
      <c r="L28" s="38" t="s">
        <v>167</v>
      </c>
      <c r="M28" s="38" t="s">
        <v>168</v>
      </c>
      <c r="N28" s="38">
        <v>34.799999999999997</v>
      </c>
      <c r="O28" s="38">
        <v>1.1499999999999999</v>
      </c>
      <c r="P28" s="38">
        <v>3.47</v>
      </c>
      <c r="Q28" s="38">
        <v>13.31</v>
      </c>
      <c r="R28" s="38">
        <v>18.3</v>
      </c>
    </row>
    <row r="29" spans="1:18" x14ac:dyDescent="0.2">
      <c r="A29" s="42">
        <v>28</v>
      </c>
      <c r="B29">
        <v>4.8600000000000003</v>
      </c>
      <c r="C29">
        <v>5.55</v>
      </c>
      <c r="D29">
        <v>10.4</v>
      </c>
      <c r="E29">
        <v>18.21</v>
      </c>
      <c r="F29">
        <v>7.3000000000000007</v>
      </c>
      <c r="G29">
        <v>7.15</v>
      </c>
      <c r="I29" s="38">
        <v>7.3</v>
      </c>
      <c r="J29" s="38">
        <v>8.25</v>
      </c>
      <c r="K29" s="38">
        <v>10.3</v>
      </c>
      <c r="L29" s="38" t="s">
        <v>100</v>
      </c>
      <c r="M29" s="38" t="s">
        <v>169</v>
      </c>
      <c r="N29" s="38">
        <v>35.200000000000003</v>
      </c>
      <c r="O29" s="38">
        <v>1.1399999999999999</v>
      </c>
      <c r="P29" s="38">
        <v>3.43</v>
      </c>
      <c r="Q29" s="38">
        <v>13.13</v>
      </c>
      <c r="R29" s="38">
        <v>18</v>
      </c>
    </row>
    <row r="30" spans="1:18" x14ac:dyDescent="0.2">
      <c r="A30" s="42">
        <v>29</v>
      </c>
      <c r="B30">
        <v>4.8099999999999996</v>
      </c>
      <c r="C30">
        <v>5.5</v>
      </c>
      <c r="D30">
        <v>10.6</v>
      </c>
      <c r="E30">
        <v>19.62</v>
      </c>
      <c r="F30">
        <v>7.5</v>
      </c>
      <c r="G30">
        <v>7.83</v>
      </c>
      <c r="I30" s="38">
        <v>7.1</v>
      </c>
      <c r="J30" s="38">
        <v>8.3000000000000007</v>
      </c>
      <c r="K30" s="38">
        <v>10.35</v>
      </c>
      <c r="L30" s="38" t="s">
        <v>102</v>
      </c>
      <c r="M30" s="38" t="s">
        <v>170</v>
      </c>
      <c r="N30" s="38">
        <v>35.6</v>
      </c>
      <c r="O30" s="38">
        <v>1.1299999999999999</v>
      </c>
      <c r="P30" s="38">
        <v>3.39</v>
      </c>
      <c r="Q30" s="38">
        <v>12.92</v>
      </c>
      <c r="R30" s="38">
        <v>17.8</v>
      </c>
    </row>
    <row r="31" spans="1:18" x14ac:dyDescent="0.2">
      <c r="A31" s="42">
        <v>30</v>
      </c>
      <c r="B31">
        <v>4.76</v>
      </c>
      <c r="C31">
        <v>5.45</v>
      </c>
      <c r="D31">
        <v>10.8</v>
      </c>
      <c r="E31">
        <v>20.85</v>
      </c>
      <c r="F31">
        <v>7.6999999999999993</v>
      </c>
      <c r="G31">
        <v>8.5</v>
      </c>
      <c r="I31" s="38">
        <v>6.9</v>
      </c>
      <c r="J31" s="38">
        <v>8.35</v>
      </c>
      <c r="K31" s="38">
        <v>10.4</v>
      </c>
      <c r="L31" s="38" t="s">
        <v>104</v>
      </c>
      <c r="M31" s="38" t="s">
        <v>97</v>
      </c>
      <c r="N31" s="38">
        <v>36</v>
      </c>
      <c r="O31" s="38">
        <v>1.1200000000000001</v>
      </c>
      <c r="P31" s="38">
        <v>3.36</v>
      </c>
      <c r="Q31" s="38">
        <v>12.51</v>
      </c>
      <c r="R31" s="38">
        <v>17.3</v>
      </c>
    </row>
    <row r="32" spans="1:18" x14ac:dyDescent="0.2">
      <c r="A32" s="42">
        <v>31</v>
      </c>
      <c r="B32">
        <v>4.71</v>
      </c>
      <c r="C32">
        <v>5.4</v>
      </c>
      <c r="D32">
        <v>11</v>
      </c>
      <c r="E32">
        <v>22.34</v>
      </c>
      <c r="F32">
        <v>7.9</v>
      </c>
      <c r="G32">
        <v>9.18</v>
      </c>
      <c r="I32" s="38">
        <v>6.7</v>
      </c>
      <c r="J32" s="38">
        <v>8.4</v>
      </c>
      <c r="K32" s="38">
        <v>10.5</v>
      </c>
      <c r="L32" s="38" t="s">
        <v>171</v>
      </c>
      <c r="M32" s="38" t="s">
        <v>172</v>
      </c>
      <c r="N32" s="38">
        <v>36.200000000000003</v>
      </c>
      <c r="O32" s="38">
        <v>1.1100000000000001</v>
      </c>
      <c r="P32" s="38">
        <v>3.3</v>
      </c>
      <c r="Q32" s="38">
        <v>11.86</v>
      </c>
      <c r="R32" s="38">
        <v>16.5</v>
      </c>
    </row>
    <row r="33" spans="1:18" x14ac:dyDescent="0.2">
      <c r="A33" s="42">
        <v>32</v>
      </c>
      <c r="B33">
        <v>4.66</v>
      </c>
      <c r="C33">
        <v>5.3</v>
      </c>
      <c r="D33">
        <v>11.2</v>
      </c>
      <c r="E33">
        <v>23.74</v>
      </c>
      <c r="F33">
        <v>8.1</v>
      </c>
      <c r="G33">
        <v>9.86</v>
      </c>
      <c r="I33" s="38">
        <v>6.5</v>
      </c>
      <c r="J33" s="38">
        <v>8.4499999999999993</v>
      </c>
      <c r="K33" s="38">
        <v>10.6</v>
      </c>
      <c r="L33" s="38" t="s">
        <v>108</v>
      </c>
      <c r="M33" s="38" t="s">
        <v>173</v>
      </c>
      <c r="N33" s="38">
        <v>36.4</v>
      </c>
      <c r="O33" s="38">
        <v>1.1000000000000001</v>
      </c>
      <c r="P33" s="38">
        <v>3.24</v>
      </c>
      <c r="Q33" s="38">
        <v>11.16</v>
      </c>
      <c r="R33" s="38">
        <v>15.42</v>
      </c>
    </row>
    <row r="34" spans="1:18" x14ac:dyDescent="0.2">
      <c r="A34" s="42">
        <v>33</v>
      </c>
      <c r="B34">
        <v>4.6100000000000003</v>
      </c>
      <c r="C34">
        <v>5.25</v>
      </c>
      <c r="D34">
        <v>11.4</v>
      </c>
      <c r="E34">
        <v>24.9</v>
      </c>
      <c r="F34">
        <v>8.3000000000000007</v>
      </c>
      <c r="G34">
        <v>9.99</v>
      </c>
      <c r="I34" s="38">
        <v>6.3</v>
      </c>
      <c r="J34" s="38">
        <v>8.5</v>
      </c>
      <c r="K34" s="38">
        <v>10.7</v>
      </c>
      <c r="L34" s="38" t="s">
        <v>110</v>
      </c>
      <c r="M34" s="38" t="s">
        <v>174</v>
      </c>
      <c r="N34" s="38">
        <v>36.6</v>
      </c>
      <c r="O34" s="38">
        <v>1.0900000000000001</v>
      </c>
      <c r="P34" s="38">
        <v>3.15</v>
      </c>
      <c r="Q34" s="38">
        <v>10.58</v>
      </c>
      <c r="R34" s="38">
        <v>14.4</v>
      </c>
    </row>
    <row r="35" spans="1:18" x14ac:dyDescent="0.2">
      <c r="A35" s="42">
        <v>34</v>
      </c>
      <c r="B35">
        <v>4.5599999999999996</v>
      </c>
      <c r="C35">
        <v>5.2</v>
      </c>
      <c r="D35">
        <v>11.6</v>
      </c>
      <c r="E35">
        <v>26.3</v>
      </c>
      <c r="F35">
        <v>8.5</v>
      </c>
      <c r="G35">
        <v>10.119999999999999</v>
      </c>
      <c r="I35" s="38">
        <v>6.1</v>
      </c>
      <c r="J35" s="38">
        <v>8.5500000000000007</v>
      </c>
      <c r="K35" s="38">
        <v>10.9</v>
      </c>
      <c r="L35" s="38" t="s">
        <v>112</v>
      </c>
      <c r="M35" s="38" t="s">
        <v>175</v>
      </c>
      <c r="N35" s="38">
        <v>36.799999999999997</v>
      </c>
      <c r="O35" s="38">
        <v>1.08</v>
      </c>
      <c r="P35" s="38">
        <v>3.05</v>
      </c>
      <c r="Q35" s="38">
        <v>10.26</v>
      </c>
      <c r="R35" s="38">
        <v>13.83</v>
      </c>
    </row>
    <row r="36" spans="1:18" x14ac:dyDescent="0.2">
      <c r="A36" s="42">
        <v>35</v>
      </c>
      <c r="B36">
        <v>4.51</v>
      </c>
      <c r="C36">
        <v>5.0999999999999996</v>
      </c>
      <c r="D36">
        <v>11.8</v>
      </c>
      <c r="E36">
        <v>27.05</v>
      </c>
      <c r="F36">
        <v>8.6999999999999993</v>
      </c>
      <c r="G36">
        <v>10.25</v>
      </c>
      <c r="I36" s="38">
        <v>5.8</v>
      </c>
      <c r="J36" s="38">
        <v>8.6</v>
      </c>
      <c r="K36" s="38">
        <v>10.95</v>
      </c>
      <c r="L36" s="38" t="s">
        <v>114</v>
      </c>
      <c r="M36" s="38" t="s">
        <v>176</v>
      </c>
      <c r="N36" s="38">
        <v>37</v>
      </c>
      <c r="O36" s="38">
        <v>1.07</v>
      </c>
      <c r="P36" s="38">
        <v>2.99</v>
      </c>
      <c r="Q36" s="38">
        <v>10.01</v>
      </c>
      <c r="R36" s="38">
        <v>13.38</v>
      </c>
    </row>
    <row r="37" spans="1:18" x14ac:dyDescent="0.2">
      <c r="A37" s="42">
        <v>36</v>
      </c>
      <c r="B37">
        <v>4.46</v>
      </c>
      <c r="C37">
        <v>5.05</v>
      </c>
      <c r="D37">
        <v>12</v>
      </c>
      <c r="E37">
        <v>28.12</v>
      </c>
      <c r="F37">
        <v>8.9</v>
      </c>
      <c r="G37">
        <v>10.6</v>
      </c>
      <c r="I37" s="38">
        <v>5.5</v>
      </c>
      <c r="J37" s="38">
        <v>8.65</v>
      </c>
      <c r="K37" s="38">
        <v>11</v>
      </c>
      <c r="L37" s="38" t="s">
        <v>116</v>
      </c>
      <c r="M37" s="38" t="s">
        <v>177</v>
      </c>
      <c r="N37" s="38">
        <v>37.5</v>
      </c>
      <c r="O37" s="38">
        <v>1.06</v>
      </c>
      <c r="P37" s="38">
        <v>2.95</v>
      </c>
      <c r="Q37" s="38">
        <v>9.8800000000000008</v>
      </c>
      <c r="R37" s="38">
        <v>13.03</v>
      </c>
    </row>
    <row r="38" spans="1:18" x14ac:dyDescent="0.2">
      <c r="A38" s="42">
        <v>37</v>
      </c>
      <c r="B38">
        <v>4.41</v>
      </c>
      <c r="C38">
        <v>5</v>
      </c>
      <c r="D38">
        <v>12.2</v>
      </c>
      <c r="E38">
        <v>28.95</v>
      </c>
      <c r="F38">
        <v>9.1</v>
      </c>
      <c r="G38">
        <v>10.75</v>
      </c>
      <c r="I38" s="38">
        <v>5.2</v>
      </c>
      <c r="J38" s="38">
        <v>8.6999999999999993</v>
      </c>
      <c r="K38" s="38">
        <v>11.1</v>
      </c>
      <c r="L38" s="38" t="s">
        <v>118</v>
      </c>
      <c r="M38" s="38" t="s">
        <v>178</v>
      </c>
      <c r="N38" s="38">
        <v>38</v>
      </c>
      <c r="O38" s="38">
        <v>1.05</v>
      </c>
      <c r="P38" s="38">
        <v>2.9</v>
      </c>
      <c r="Q38" s="38">
        <v>9.66</v>
      </c>
      <c r="R38" s="38">
        <v>12.64</v>
      </c>
    </row>
    <row r="39" spans="1:18" x14ac:dyDescent="0.2">
      <c r="A39" s="42">
        <v>38</v>
      </c>
      <c r="B39">
        <v>4.3600000000000003</v>
      </c>
      <c r="C39">
        <v>4.9000000000000004</v>
      </c>
      <c r="D39">
        <v>12.4</v>
      </c>
      <c r="E39">
        <v>29.6</v>
      </c>
      <c r="F39">
        <v>9.3000000000000007</v>
      </c>
      <c r="G39">
        <v>10.89</v>
      </c>
      <c r="I39" s="38"/>
      <c r="J39" s="38">
        <v>8.75</v>
      </c>
      <c r="K39" s="38">
        <v>11.3</v>
      </c>
      <c r="L39" s="38" t="s">
        <v>120</v>
      </c>
      <c r="M39" s="38" t="s">
        <v>179</v>
      </c>
      <c r="N39" s="38">
        <v>38.5</v>
      </c>
      <c r="O39" s="38">
        <v>1.03</v>
      </c>
      <c r="P39" s="38">
        <v>2.82</v>
      </c>
      <c r="Q39" s="38">
        <v>9.18</v>
      </c>
      <c r="R39" s="38">
        <v>12.29</v>
      </c>
    </row>
    <row r="40" spans="1:18" x14ac:dyDescent="0.2">
      <c r="A40" s="42">
        <v>39</v>
      </c>
      <c r="B40">
        <v>4.3099999999999996</v>
      </c>
      <c r="C40">
        <v>4.8499999999999996</v>
      </c>
      <c r="D40">
        <v>12.6</v>
      </c>
      <c r="E40">
        <v>30.34</v>
      </c>
      <c r="F40">
        <v>9.5</v>
      </c>
      <c r="G40">
        <v>10.96</v>
      </c>
      <c r="I40" s="38"/>
      <c r="J40" s="38">
        <v>8.8000000000000007</v>
      </c>
      <c r="K40" s="38">
        <v>11.5</v>
      </c>
      <c r="L40" s="38" t="s">
        <v>124</v>
      </c>
      <c r="M40" s="38" t="s">
        <v>180</v>
      </c>
      <c r="N40" s="38">
        <v>39</v>
      </c>
      <c r="O40" s="38">
        <v>1.01</v>
      </c>
      <c r="P40" s="38">
        <v>2.71</v>
      </c>
      <c r="Q40" s="38">
        <v>8.6</v>
      </c>
      <c r="R40" s="38">
        <v>11.62</v>
      </c>
    </row>
    <row r="41" spans="1:18" x14ac:dyDescent="0.2">
      <c r="A41" s="42">
        <v>40</v>
      </c>
      <c r="B41">
        <v>4.26</v>
      </c>
      <c r="C41">
        <v>4.8</v>
      </c>
      <c r="D41">
        <v>12.8</v>
      </c>
      <c r="E41">
        <v>30.84</v>
      </c>
      <c r="F41">
        <v>9.6999999999999993</v>
      </c>
      <c r="G41">
        <v>11.04</v>
      </c>
      <c r="I41" s="38"/>
      <c r="J41" s="38">
        <v>8.9</v>
      </c>
      <c r="K41" s="38">
        <v>11.6</v>
      </c>
      <c r="L41" s="38" t="s">
        <v>128</v>
      </c>
      <c r="M41" s="38" t="s">
        <v>181</v>
      </c>
      <c r="N41" s="38">
        <v>39.5</v>
      </c>
      <c r="O41" s="38">
        <v>0.99</v>
      </c>
      <c r="P41" s="38">
        <v>2.59</v>
      </c>
      <c r="Q41" s="38">
        <v>8.15</v>
      </c>
      <c r="R41" s="38">
        <v>10.67</v>
      </c>
    </row>
    <row r="42" spans="1:18" x14ac:dyDescent="0.2">
      <c r="A42" s="42">
        <v>41</v>
      </c>
      <c r="B42">
        <v>4.21</v>
      </c>
      <c r="C42">
        <v>4.75</v>
      </c>
      <c r="D42">
        <v>13</v>
      </c>
      <c r="E42">
        <v>31.58</v>
      </c>
      <c r="F42">
        <v>9.9</v>
      </c>
      <c r="G42">
        <v>11.11</v>
      </c>
      <c r="I42" s="38"/>
      <c r="J42" s="38">
        <v>9</v>
      </c>
      <c r="K42" s="38">
        <v>11.8</v>
      </c>
      <c r="L42" s="38" t="s">
        <v>130</v>
      </c>
      <c r="M42" s="38" t="s">
        <v>182</v>
      </c>
      <c r="N42" s="38">
        <v>40</v>
      </c>
      <c r="O42" s="38">
        <v>0.98</v>
      </c>
      <c r="P42" s="38">
        <v>2.5299999999999998</v>
      </c>
      <c r="Q42" s="38">
        <v>7.81</v>
      </c>
      <c r="R42" s="38">
        <v>10.199999999999999</v>
      </c>
    </row>
    <row r="43" spans="1:18" x14ac:dyDescent="0.2">
      <c r="A43" s="42">
        <v>42</v>
      </c>
      <c r="B43">
        <v>4.2300000000000004</v>
      </c>
      <c r="C43">
        <v>4.7</v>
      </c>
      <c r="D43">
        <v>13.2</v>
      </c>
      <c r="E43">
        <v>32</v>
      </c>
      <c r="F43">
        <v>10.1</v>
      </c>
      <c r="G43">
        <v>11.19</v>
      </c>
      <c r="I43" s="38"/>
      <c r="J43" s="38">
        <v>9.0500000000000007</v>
      </c>
      <c r="K43" s="38">
        <v>11.85</v>
      </c>
      <c r="L43" s="38" t="s">
        <v>132</v>
      </c>
      <c r="M43" s="38" t="s">
        <v>183</v>
      </c>
      <c r="N43" s="38">
        <v>41</v>
      </c>
      <c r="O43" s="38">
        <v>0.97</v>
      </c>
      <c r="P43" s="38">
        <v>2.5</v>
      </c>
      <c r="Q43" s="38">
        <v>7.6</v>
      </c>
      <c r="R43" s="38">
        <v>9.85</v>
      </c>
    </row>
    <row r="44" spans="1:18" x14ac:dyDescent="0.2">
      <c r="A44" s="42">
        <v>43</v>
      </c>
      <c r="B44">
        <v>4.2</v>
      </c>
      <c r="C44">
        <v>4.5999999999999996</v>
      </c>
      <c r="D44">
        <v>13.4</v>
      </c>
      <c r="E44">
        <v>32.4</v>
      </c>
      <c r="F44">
        <v>10.3</v>
      </c>
      <c r="G44">
        <v>11.78</v>
      </c>
      <c r="I44" s="38"/>
      <c r="J44" s="38">
        <v>9.1</v>
      </c>
      <c r="K44" s="38">
        <v>11.9</v>
      </c>
      <c r="L44" s="38" t="s">
        <v>134</v>
      </c>
      <c r="M44" s="38" t="s">
        <v>184</v>
      </c>
      <c r="N44" s="38">
        <v>42</v>
      </c>
      <c r="O44" s="38">
        <v>0.96</v>
      </c>
      <c r="P44" s="38">
        <v>2.4700000000000002</v>
      </c>
      <c r="Q44" s="38">
        <v>7.39</v>
      </c>
      <c r="R44" s="38">
        <v>9.5</v>
      </c>
    </row>
    <row r="45" spans="1:18" x14ac:dyDescent="0.2">
      <c r="A45" s="42">
        <v>44</v>
      </c>
      <c r="B45">
        <v>4.16</v>
      </c>
      <c r="C45">
        <v>4.5</v>
      </c>
      <c r="D45">
        <v>13.6</v>
      </c>
      <c r="E45">
        <v>33.229999999999997</v>
      </c>
      <c r="F45">
        <v>10.5</v>
      </c>
      <c r="G45">
        <v>12.37</v>
      </c>
      <c r="I45" s="38"/>
      <c r="J45" s="38">
        <v>9.1999999999999993</v>
      </c>
      <c r="K45" s="38">
        <v>12</v>
      </c>
      <c r="L45" s="38" t="s">
        <v>135</v>
      </c>
      <c r="M45" s="38" t="s">
        <v>185</v>
      </c>
      <c r="N45" s="38">
        <v>43</v>
      </c>
      <c r="O45" s="38">
        <v>0.95</v>
      </c>
      <c r="P45" s="38">
        <v>2.44</v>
      </c>
      <c r="Q45" s="38">
        <v>7.18</v>
      </c>
      <c r="R45" s="38">
        <v>9.15</v>
      </c>
    </row>
    <row r="46" spans="1:18" x14ac:dyDescent="0.2">
      <c r="A46" s="42">
        <v>45</v>
      </c>
      <c r="B46">
        <v>4.13</v>
      </c>
      <c r="C46">
        <v>4.4000000000000004</v>
      </c>
      <c r="D46">
        <v>13.8</v>
      </c>
      <c r="E46">
        <v>34.06</v>
      </c>
      <c r="F46">
        <v>10.7</v>
      </c>
      <c r="G46">
        <v>12.96</v>
      </c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 x14ac:dyDescent="0.2">
      <c r="G47" s="5" t="s">
        <v>187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D6"/>
  <sheetViews>
    <sheetView workbookViewId="0">
      <selection activeCell="B3" sqref="B3"/>
    </sheetView>
  </sheetViews>
  <sheetFormatPr baseColWidth="10" defaultColWidth="10.7109375" defaultRowHeight="12.75" x14ac:dyDescent="0.2"/>
  <cols>
    <col min="4" max="4" width="10.7109375" style="2"/>
  </cols>
  <sheetData>
    <row r="1" spans="1:4" x14ac:dyDescent="0.2">
      <c r="B1" t="s">
        <v>13</v>
      </c>
      <c r="C1" t="s">
        <v>14</v>
      </c>
      <c r="D1" s="4" t="s">
        <v>15</v>
      </c>
    </row>
    <row r="2" spans="1:4" x14ac:dyDescent="0.2">
      <c r="A2" s="29" t="s">
        <v>26</v>
      </c>
      <c r="B2" s="30">
        <f>'E.A. Garcons'!F3</f>
        <v>26</v>
      </c>
      <c r="C2" s="30">
        <f>'E.A. Garcons'!J3</f>
        <v>26</v>
      </c>
      <c r="D2" s="31">
        <f>IFERROR(C2/B2,0)</f>
        <v>1</v>
      </c>
    </row>
    <row r="3" spans="1:4" x14ac:dyDescent="0.2">
      <c r="A3" s="32" t="s">
        <v>12</v>
      </c>
      <c r="B3" s="32">
        <f>'E.A. Filles'!F3</f>
        <v>22</v>
      </c>
      <c r="C3" s="32">
        <f>'E.A. Filles'!J3</f>
        <v>22</v>
      </c>
      <c r="D3" s="33">
        <f>IFERROR(C3/B3,0)</f>
        <v>1</v>
      </c>
    </row>
    <row r="4" spans="1:4" x14ac:dyDescent="0.2">
      <c r="A4" s="29" t="s">
        <v>27</v>
      </c>
      <c r="B4" s="30">
        <v>26</v>
      </c>
      <c r="C4" s="30">
        <f>Poussins!J3</f>
        <v>22</v>
      </c>
      <c r="D4" s="31">
        <f>IFERROR(C4/B4,0)</f>
        <v>0.84615384615384615</v>
      </c>
    </row>
    <row r="5" spans="1:4" x14ac:dyDescent="0.2">
      <c r="A5" s="34" t="s">
        <v>28</v>
      </c>
      <c r="B5" s="32">
        <v>33</v>
      </c>
      <c r="C5" s="32">
        <f>Poussines!J3</f>
        <v>29</v>
      </c>
      <c r="D5" s="33">
        <f>IFERROR(C5/B5,0)</f>
        <v>0.87878787878787878</v>
      </c>
    </row>
    <row r="6" spans="1:4" s="2" customFormat="1" x14ac:dyDescent="0.2">
      <c r="B6" s="2">
        <f>SUM(B2:B5)</f>
        <v>107</v>
      </c>
      <c r="C6" s="2">
        <f>SUM(C2:C5)</f>
        <v>99</v>
      </c>
      <c r="D6" s="10">
        <f>IFERROR(C6/B6,0)</f>
        <v>0.92523364485981308</v>
      </c>
    </row>
  </sheetData>
  <customSheetViews>
    <customSheetView guid="{006E0C37-BDC3-421F-8C39-D160CFD5377B}" showPageBreaks="1">
      <selection activeCell="D17" sqref="D17"/>
      <pageMargins left="0.7" right="0.7" top="0.75" bottom="0.75" header="0.3" footer="0.3"/>
      <pageSetup paperSize="9" orientation="portrait" horizontalDpi="300" verticalDpi="300"/>
      <headerFooter alignWithMargins="0"/>
    </customSheetView>
    <customSheetView guid="{5819A7A4-9F47-4FCF-BFCE-F58C5568C449}" showPageBreaks="1">
      <selection activeCell="B1" sqref="B1"/>
      <pageMargins left="0.7" right="0.7" top="0.75" bottom="0.75" header="0.3" footer="0.3"/>
      <pageSetup paperSize="9" orientation="portrait" horizontalDpi="300" verticalDpi="300"/>
      <headerFooter alignWithMargins="0"/>
    </customSheetView>
    <customSheetView guid="{E03CC42E-ED4A-44F9-8735-8B1E7B0ED9E7}">
      <selection activeCell="B6" sqref="B6"/>
      <pageMargins left="0.7" right="0.7" top="0.75" bottom="0.75" header="0.3" footer="0.3"/>
      <pageSetup paperSize="9" orientation="portrait" horizontalDpi="300" verticalDpi="300"/>
      <headerFooter alignWithMargins="0"/>
    </customSheetView>
    <customSheetView guid="{94BB5612-70B5-44F6-9D0C-013A2C4E6012}">
      <selection activeCell="B6" sqref="B6:D6"/>
      <pageMargins left="0.7" right="0.7" top="0.75" bottom="0.75" header="0.3" footer="0.3"/>
      <pageSetup paperSize="9" orientation="portrait" horizontalDpi="300" verticalDpi="300"/>
      <headerFooter alignWithMargins="0"/>
    </customSheetView>
    <customSheetView guid="{41487DD6-1D34-4307-BCB2-32C0B5F18B1A}">
      <selection activeCell="D17" sqref="D17"/>
      <pageMargins left="0.7" right="0.7" top="0.75" bottom="0.75" header="0.3" footer="0.3"/>
      <pageSetup paperSize="9" orientation="portrait" horizontalDpi="300" verticalDpi="300"/>
      <headerFooter alignWithMargins="0"/>
    </customSheetView>
  </customSheetViews>
  <phoneticPr fontId="4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9"/>
  <dimension ref="A1:C46"/>
  <sheetViews>
    <sheetView workbookViewId="0"/>
  </sheetViews>
  <sheetFormatPr baseColWidth="10" defaultRowHeight="12.75" x14ac:dyDescent="0.2"/>
  <cols>
    <col min="1" max="1" width="11.5703125" style="43"/>
    <col min="2" max="2" width="10.85546875" style="39"/>
  </cols>
  <sheetData>
    <row r="1" spans="1:3" x14ac:dyDescent="0.2">
      <c r="A1" s="41" t="s">
        <v>7</v>
      </c>
      <c r="B1" s="35" t="s">
        <v>44</v>
      </c>
      <c r="C1" s="35" t="s">
        <v>44</v>
      </c>
    </row>
    <row r="2" spans="1:3" x14ac:dyDescent="0.2">
      <c r="A2" s="42">
        <v>1</v>
      </c>
      <c r="B2" s="38">
        <v>11.7</v>
      </c>
      <c r="C2">
        <v>1</v>
      </c>
    </row>
    <row r="3" spans="1:3" x14ac:dyDescent="0.2">
      <c r="A3" s="42">
        <v>2</v>
      </c>
      <c r="B3" s="38">
        <v>11.5</v>
      </c>
      <c r="C3" s="5">
        <v>3.5</v>
      </c>
    </row>
    <row r="4" spans="1:3" x14ac:dyDescent="0.2">
      <c r="A4" s="42">
        <v>3</v>
      </c>
      <c r="B4" s="38">
        <v>11.3</v>
      </c>
      <c r="C4">
        <v>4</v>
      </c>
    </row>
    <row r="5" spans="1:3" x14ac:dyDescent="0.2">
      <c r="A5" s="42">
        <v>4</v>
      </c>
      <c r="B5" s="38">
        <v>11.1</v>
      </c>
      <c r="C5">
        <v>4.5</v>
      </c>
    </row>
    <row r="6" spans="1:3" x14ac:dyDescent="0.2">
      <c r="A6" s="42">
        <v>5</v>
      </c>
      <c r="B6" s="38">
        <v>10.9</v>
      </c>
      <c r="C6">
        <v>4.7</v>
      </c>
    </row>
    <row r="7" spans="1:3" x14ac:dyDescent="0.2">
      <c r="A7" s="42">
        <v>6</v>
      </c>
      <c r="B7" s="38">
        <v>10.7</v>
      </c>
      <c r="C7">
        <v>4.9000000000000004</v>
      </c>
    </row>
    <row r="8" spans="1:3" x14ac:dyDescent="0.2">
      <c r="A8" s="42">
        <v>7</v>
      </c>
      <c r="B8" s="38">
        <v>10.5</v>
      </c>
      <c r="C8">
        <v>5.0999999999999996</v>
      </c>
    </row>
    <row r="9" spans="1:3" x14ac:dyDescent="0.2">
      <c r="A9" s="42">
        <v>8</v>
      </c>
      <c r="B9" s="38">
        <v>10.3</v>
      </c>
      <c r="C9">
        <v>5.3</v>
      </c>
    </row>
    <row r="10" spans="1:3" x14ac:dyDescent="0.2">
      <c r="A10" s="42">
        <v>9</v>
      </c>
      <c r="B10" s="38">
        <v>10.1</v>
      </c>
      <c r="C10">
        <v>5.5</v>
      </c>
    </row>
    <row r="11" spans="1:3" x14ac:dyDescent="0.2">
      <c r="A11" s="42">
        <v>10</v>
      </c>
      <c r="B11" s="38">
        <v>9.9</v>
      </c>
      <c r="C11">
        <v>5.7</v>
      </c>
    </row>
    <row r="12" spans="1:3" x14ac:dyDescent="0.2">
      <c r="A12" s="42">
        <v>11</v>
      </c>
      <c r="B12" s="38">
        <v>9.6999999999999993</v>
      </c>
      <c r="C12">
        <v>5.9</v>
      </c>
    </row>
    <row r="13" spans="1:3" x14ac:dyDescent="0.2">
      <c r="A13" s="42">
        <v>12</v>
      </c>
      <c r="B13" s="38">
        <v>9.5</v>
      </c>
      <c r="C13">
        <v>6.1</v>
      </c>
    </row>
    <row r="14" spans="1:3" x14ac:dyDescent="0.2">
      <c r="A14" s="42">
        <v>13</v>
      </c>
      <c r="B14" s="38">
        <v>9.3000000000000007</v>
      </c>
      <c r="C14">
        <v>6.3</v>
      </c>
    </row>
    <row r="15" spans="1:3" x14ac:dyDescent="0.2">
      <c r="A15" s="42">
        <v>14</v>
      </c>
      <c r="B15" s="38">
        <v>9.1</v>
      </c>
      <c r="C15">
        <v>6.5</v>
      </c>
    </row>
    <row r="16" spans="1:3" x14ac:dyDescent="0.2">
      <c r="A16" s="42">
        <v>15</v>
      </c>
      <c r="B16" s="38">
        <v>8.9</v>
      </c>
      <c r="C16">
        <v>6.6</v>
      </c>
    </row>
    <row r="17" spans="1:3" x14ac:dyDescent="0.2">
      <c r="A17" s="42">
        <v>16</v>
      </c>
      <c r="B17" s="38">
        <v>8.6999999999999993</v>
      </c>
      <c r="C17">
        <v>6.9</v>
      </c>
    </row>
    <row r="18" spans="1:3" x14ac:dyDescent="0.2">
      <c r="A18" s="42">
        <v>17</v>
      </c>
      <c r="B18" s="38">
        <v>8.5</v>
      </c>
      <c r="C18">
        <v>7.1</v>
      </c>
    </row>
    <row r="19" spans="1:3" x14ac:dyDescent="0.2">
      <c r="A19" s="42">
        <v>18</v>
      </c>
      <c r="B19" s="38">
        <v>8.3000000000000007</v>
      </c>
      <c r="C19">
        <v>7.3</v>
      </c>
    </row>
    <row r="20" spans="1:3" x14ac:dyDescent="0.2">
      <c r="A20" s="42">
        <v>19</v>
      </c>
      <c r="B20" s="38">
        <v>8.8000000000000007</v>
      </c>
      <c r="C20">
        <v>7.5</v>
      </c>
    </row>
    <row r="21" spans="1:3" x14ac:dyDescent="0.2">
      <c r="A21" s="42">
        <v>20</v>
      </c>
      <c r="B21" s="38">
        <v>8.9</v>
      </c>
      <c r="C21">
        <v>7.7</v>
      </c>
    </row>
    <row r="22" spans="1:3" x14ac:dyDescent="0.2">
      <c r="A22" s="42">
        <v>21</v>
      </c>
      <c r="B22" s="38">
        <v>8.6999999999999993</v>
      </c>
      <c r="C22">
        <v>7.9</v>
      </c>
    </row>
    <row r="23" spans="1:3" x14ac:dyDescent="0.2">
      <c r="A23" s="42">
        <v>22</v>
      </c>
      <c r="B23" s="38">
        <v>8.5</v>
      </c>
      <c r="C23">
        <v>8.1</v>
      </c>
    </row>
    <row r="24" spans="1:3" x14ac:dyDescent="0.2">
      <c r="A24" s="42">
        <v>23</v>
      </c>
      <c r="B24" s="38">
        <v>8.3000000000000007</v>
      </c>
      <c r="C24">
        <v>8.3000000000000007</v>
      </c>
    </row>
    <row r="25" spans="1:3" x14ac:dyDescent="0.2">
      <c r="A25" s="42">
        <v>24</v>
      </c>
      <c r="B25" s="38">
        <v>8.1</v>
      </c>
      <c r="C25">
        <v>8.5</v>
      </c>
    </row>
    <row r="26" spans="1:3" x14ac:dyDescent="0.2">
      <c r="A26" s="42">
        <v>25</v>
      </c>
      <c r="B26" s="38">
        <v>7.9</v>
      </c>
      <c r="C26">
        <v>8.6999999999999993</v>
      </c>
    </row>
    <row r="27" spans="1:3" x14ac:dyDescent="0.2">
      <c r="A27" s="42">
        <v>26</v>
      </c>
      <c r="B27" s="38">
        <v>7.7</v>
      </c>
      <c r="C27">
        <v>8.9</v>
      </c>
    </row>
    <row r="28" spans="1:3" x14ac:dyDescent="0.2">
      <c r="A28" s="42">
        <v>27</v>
      </c>
      <c r="B28" s="38">
        <v>7.5</v>
      </c>
      <c r="C28">
        <v>8.8000000000000007</v>
      </c>
    </row>
    <row r="29" spans="1:3" x14ac:dyDescent="0.2">
      <c r="A29" s="42">
        <v>28</v>
      </c>
      <c r="B29" s="38">
        <v>7.3</v>
      </c>
      <c r="C29">
        <v>8.3000000000000007</v>
      </c>
    </row>
    <row r="30" spans="1:3" x14ac:dyDescent="0.2">
      <c r="A30" s="42">
        <v>29</v>
      </c>
      <c r="B30" s="38">
        <v>7.1</v>
      </c>
      <c r="C30">
        <v>8.5</v>
      </c>
    </row>
    <row r="31" spans="1:3" x14ac:dyDescent="0.2">
      <c r="A31" s="42">
        <v>30</v>
      </c>
      <c r="B31" s="38">
        <v>6.9</v>
      </c>
      <c r="C31">
        <v>8.6999999999999993</v>
      </c>
    </row>
    <row r="32" spans="1:3" x14ac:dyDescent="0.2">
      <c r="A32" s="42">
        <v>31</v>
      </c>
      <c r="B32" s="38">
        <v>6.6</v>
      </c>
      <c r="C32">
        <v>8.9</v>
      </c>
    </row>
    <row r="33" spans="1:3" x14ac:dyDescent="0.2">
      <c r="A33" s="42">
        <v>32</v>
      </c>
      <c r="B33" s="38">
        <v>6.5</v>
      </c>
      <c r="C33">
        <v>9.1</v>
      </c>
    </row>
    <row r="34" spans="1:3" x14ac:dyDescent="0.2">
      <c r="A34" s="42">
        <v>33</v>
      </c>
      <c r="B34" s="38">
        <v>6.3</v>
      </c>
      <c r="C34">
        <v>9.3000000000000007</v>
      </c>
    </row>
    <row r="35" spans="1:3" x14ac:dyDescent="0.2">
      <c r="A35" s="42">
        <v>34</v>
      </c>
      <c r="B35" s="38">
        <v>6.1</v>
      </c>
      <c r="C35">
        <v>9.5</v>
      </c>
    </row>
    <row r="36" spans="1:3" x14ac:dyDescent="0.2">
      <c r="A36" s="42">
        <v>35</v>
      </c>
      <c r="B36" s="38">
        <v>5.9</v>
      </c>
      <c r="C36">
        <v>9.6999999999999993</v>
      </c>
    </row>
    <row r="37" spans="1:3" x14ac:dyDescent="0.2">
      <c r="A37" s="42">
        <v>36</v>
      </c>
      <c r="B37" s="38">
        <v>5.7</v>
      </c>
      <c r="C37">
        <v>9.9</v>
      </c>
    </row>
    <row r="38" spans="1:3" x14ac:dyDescent="0.2">
      <c r="A38" s="42">
        <v>37</v>
      </c>
      <c r="B38" s="38">
        <v>5.5</v>
      </c>
      <c r="C38">
        <v>10.1</v>
      </c>
    </row>
    <row r="39" spans="1:3" x14ac:dyDescent="0.2">
      <c r="A39" s="42">
        <v>38</v>
      </c>
      <c r="B39" s="38">
        <v>5.3</v>
      </c>
      <c r="C39">
        <v>10.3</v>
      </c>
    </row>
    <row r="40" spans="1:3" x14ac:dyDescent="0.2">
      <c r="A40" s="42">
        <v>39</v>
      </c>
      <c r="B40" s="38">
        <v>5.0999999999999996</v>
      </c>
      <c r="C40">
        <v>10.5</v>
      </c>
    </row>
    <row r="41" spans="1:3" x14ac:dyDescent="0.2">
      <c r="A41" s="42">
        <v>40</v>
      </c>
      <c r="B41" s="38"/>
      <c r="C41">
        <v>10.7</v>
      </c>
    </row>
    <row r="42" spans="1:3" x14ac:dyDescent="0.2">
      <c r="A42" s="42">
        <v>41</v>
      </c>
      <c r="B42" s="38"/>
      <c r="C42">
        <v>10.9</v>
      </c>
    </row>
    <row r="43" spans="1:3" x14ac:dyDescent="0.2">
      <c r="A43" s="42">
        <v>42</v>
      </c>
      <c r="B43" s="38"/>
      <c r="C43">
        <v>11.1</v>
      </c>
    </row>
    <row r="44" spans="1:3" x14ac:dyDescent="0.2">
      <c r="A44" s="42">
        <v>43</v>
      </c>
      <c r="B44" s="38"/>
      <c r="C44">
        <v>11.3</v>
      </c>
    </row>
    <row r="45" spans="1:3" x14ac:dyDescent="0.2">
      <c r="A45" s="42">
        <v>44</v>
      </c>
      <c r="B45" s="38"/>
      <c r="C45">
        <v>11.5</v>
      </c>
    </row>
    <row r="46" spans="1:3" x14ac:dyDescent="0.2">
      <c r="A46" s="42">
        <v>45</v>
      </c>
      <c r="B46" s="40"/>
      <c r="C46">
        <v>11.7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4</vt:i4>
      </vt:variant>
    </vt:vector>
  </HeadingPairs>
  <TitlesOfParts>
    <vt:vector size="12" baseType="lpstr">
      <vt:lpstr>E.A. Garcons</vt:lpstr>
      <vt:lpstr>E.A. Filles</vt:lpstr>
      <vt:lpstr>Poussins</vt:lpstr>
      <vt:lpstr>Poussines</vt:lpstr>
      <vt:lpstr>Cotation EAF POF (2)</vt:lpstr>
      <vt:lpstr>Cotation EAM POM (2)</vt:lpstr>
      <vt:lpstr>Synthèse</vt:lpstr>
      <vt:lpstr>Feuil6</vt:lpstr>
      <vt:lpstr>'E.A. Filles'!Zone_d_impression</vt:lpstr>
      <vt:lpstr>'E.A. Garcons'!Zone_d_impression</vt:lpstr>
      <vt:lpstr>Poussines!Zone_d_impression</vt:lpstr>
      <vt:lpstr>Poussins!Zone_d_impression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Flachaire</dc:creator>
  <cp:lastModifiedBy>Enzo Roquet</cp:lastModifiedBy>
  <cp:lastPrinted>2024-12-14T14:00:31Z</cp:lastPrinted>
  <dcterms:created xsi:type="dcterms:W3CDTF">2004-02-07T12:02:28Z</dcterms:created>
  <dcterms:modified xsi:type="dcterms:W3CDTF">2025-01-01T12:13:01Z</dcterms:modified>
</cp:coreProperties>
</file>